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SCH\2023\SMT\19_23 Oprava mostu v km 9,053 v úseku Praha-Braník - Praha-Modřany\3. Ke zveřejnění na E-ZAKu\"/>
    </mc:Choice>
  </mc:AlternateContent>
  <bookViews>
    <workbookView xWindow="0" yWindow="0" windowWidth="28800" windowHeight="12345" activeTab="1"/>
  </bookViews>
  <sheets>
    <sheet name="Rekapitulace zakázky" sheetId="1" r:id="rId1"/>
    <sheet name="23-02-01-1 - Oprava mostu..." sheetId="2" r:id="rId2"/>
    <sheet name="23-02-02-1 - Oprava mostu..." sheetId="3" r:id="rId3"/>
    <sheet name="Pokyny pro vyplnění" sheetId="4" r:id="rId4"/>
  </sheets>
  <definedNames>
    <definedName name="_xlnm._FilterDatabase" localSheetId="1" hidden="1">'23-02-01-1 - Oprava mostu...'!$C$100:$K$457</definedName>
    <definedName name="_xlnm._FilterDatabase" localSheetId="2" hidden="1">'23-02-02-1 - Oprava mostu...'!$C$90:$K$132</definedName>
    <definedName name="_xlnm.Print_Titles" localSheetId="1">'23-02-01-1 - Oprava mostu...'!$100:$100</definedName>
    <definedName name="_xlnm.Print_Titles" localSheetId="2">'23-02-02-1 - Oprava mostu...'!$90:$90</definedName>
    <definedName name="_xlnm.Print_Titles" localSheetId="0">'Rekapitulace zakázky'!$52:$52</definedName>
    <definedName name="_xlnm.Print_Area" localSheetId="1">'23-02-01-1 - Oprava mostu...'!$C$4:$J$41,'23-02-01-1 - Oprava mostu...'!$C$47:$J$80,'23-02-01-1 - Oprava mostu...'!$C$86:$K$457</definedName>
    <definedName name="_xlnm.Print_Area" localSheetId="2">'23-02-02-1 - Oprava mostu...'!$C$4:$J$41,'23-02-02-1 - Oprava mostu...'!$C$47:$J$70,'23-02-02-1 - Oprava mostu...'!$C$76:$K$132</definedName>
    <definedName name="_xlnm.Print_Area" localSheetId="0">'Rekapitulace zakázky'!$D$4:$AO$36,'Rekapitulace zakázky'!$C$42:$AQ$59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58" i="1"/>
  <c r="J37" i="3"/>
  <c r="AX58" i="1"/>
  <c r="BI130" i="3"/>
  <c r="BH130" i="3"/>
  <c r="BG130" i="3"/>
  <c r="BF130" i="3"/>
  <c r="T130" i="3"/>
  <c r="T129" i="3" s="1"/>
  <c r="R130" i="3"/>
  <c r="R129" i="3"/>
  <c r="P130" i="3"/>
  <c r="P129" i="3" s="1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P113" i="3" s="1"/>
  <c r="BI110" i="3"/>
  <c r="BH110" i="3"/>
  <c r="BG110" i="3"/>
  <c r="BF110" i="3"/>
  <c r="T110" i="3"/>
  <c r="T109" i="3"/>
  <c r="R110" i="3"/>
  <c r="R109" i="3"/>
  <c r="P110" i="3"/>
  <c r="P109" i="3" s="1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J87" i="3"/>
  <c r="F87" i="3"/>
  <c r="F85" i="3"/>
  <c r="E83" i="3"/>
  <c r="J58" i="3"/>
  <c r="F58" i="3"/>
  <c r="F56" i="3"/>
  <c r="E54" i="3"/>
  <c r="J26" i="3"/>
  <c r="E26" i="3"/>
  <c r="J88" i="3" s="1"/>
  <c r="J25" i="3"/>
  <c r="J20" i="3"/>
  <c r="E20" i="3"/>
  <c r="F88" i="3"/>
  <c r="J19" i="3"/>
  <c r="J14" i="3"/>
  <c r="J85" i="3" s="1"/>
  <c r="E7" i="3"/>
  <c r="E79" i="3" s="1"/>
  <c r="J39" i="2"/>
  <c r="J38" i="2"/>
  <c r="AY56" i="1" s="1"/>
  <c r="J37" i="2"/>
  <c r="AX56" i="1" s="1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38" i="2"/>
  <c r="BH438" i="2"/>
  <c r="BG438" i="2"/>
  <c r="BF438" i="2"/>
  <c r="T438" i="2"/>
  <c r="T437" i="2" s="1"/>
  <c r="R438" i="2"/>
  <c r="R437" i="2"/>
  <c r="P438" i="2"/>
  <c r="P437" i="2"/>
  <c r="BI436" i="2"/>
  <c r="BH436" i="2"/>
  <c r="BG436" i="2"/>
  <c r="BF436" i="2"/>
  <c r="T436" i="2"/>
  <c r="T435" i="2"/>
  <c r="R436" i="2"/>
  <c r="R435" i="2"/>
  <c r="P436" i="2"/>
  <c r="P435" i="2"/>
  <c r="BI434" i="2"/>
  <c r="BH434" i="2"/>
  <c r="BG434" i="2"/>
  <c r="BF434" i="2"/>
  <c r="T434" i="2"/>
  <c r="T433" i="2" s="1"/>
  <c r="T432" i="2" s="1"/>
  <c r="R434" i="2"/>
  <c r="R433" i="2" s="1"/>
  <c r="R432" i="2" s="1"/>
  <c r="P434" i="2"/>
  <c r="P433" i="2" s="1"/>
  <c r="P432" i="2" s="1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395" i="2"/>
  <c r="BH395" i="2"/>
  <c r="BG395" i="2"/>
  <c r="BF395" i="2"/>
  <c r="T395" i="2"/>
  <c r="R395" i="2"/>
  <c r="P395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34" i="2"/>
  <c r="BH334" i="2"/>
  <c r="BG334" i="2"/>
  <c r="BF334" i="2"/>
  <c r="T334" i="2"/>
  <c r="R334" i="2"/>
  <c r="P334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T164" i="2" s="1"/>
  <c r="R165" i="2"/>
  <c r="R164" i="2"/>
  <c r="P165" i="2"/>
  <c r="P164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4" i="2"/>
  <c r="BH104" i="2"/>
  <c r="F38" i="2" s="1"/>
  <c r="BG104" i="2"/>
  <c r="F37" i="2" s="1"/>
  <c r="BF104" i="2"/>
  <c r="T104" i="2"/>
  <c r="R104" i="2"/>
  <c r="P104" i="2"/>
  <c r="J97" i="2"/>
  <c r="F97" i="2"/>
  <c r="F95" i="2"/>
  <c r="E93" i="2"/>
  <c r="J58" i="2"/>
  <c r="F58" i="2"/>
  <c r="F56" i="2"/>
  <c r="E54" i="2"/>
  <c r="J26" i="2"/>
  <c r="E26" i="2"/>
  <c r="J98" i="2"/>
  <c r="J25" i="2"/>
  <c r="J20" i="2"/>
  <c r="E20" i="2"/>
  <c r="F98" i="2"/>
  <c r="J19" i="2"/>
  <c r="J14" i="2"/>
  <c r="J95" i="2"/>
  <c r="E7" i="2"/>
  <c r="E50" i="2"/>
  <c r="L50" i="1"/>
  <c r="AM50" i="1"/>
  <c r="AM49" i="1"/>
  <c r="L49" i="1"/>
  <c r="AM47" i="1"/>
  <c r="L47" i="1"/>
  <c r="L45" i="1"/>
  <c r="L44" i="1"/>
  <c r="J404" i="2"/>
  <c r="BK302" i="2"/>
  <c r="BK262" i="2"/>
  <c r="BK168" i="2"/>
  <c r="BK108" i="2"/>
  <c r="J376" i="2"/>
  <c r="J354" i="2"/>
  <c r="J313" i="2"/>
  <c r="J265" i="2"/>
  <c r="BK219" i="2"/>
  <c r="BK171" i="2"/>
  <c r="J187" i="2"/>
  <c r="BK120" i="2"/>
  <c r="BK455" i="2"/>
  <c r="BK424" i="2"/>
  <c r="BK418" i="2"/>
  <c r="J325" i="2"/>
  <c r="J307" i="2"/>
  <c r="BK265" i="2"/>
  <c r="J226" i="2"/>
  <c r="J168" i="2"/>
  <c r="J125" i="2"/>
  <c r="J106" i="3"/>
  <c r="BK126" i="3"/>
  <c r="J110" i="3"/>
  <c r="J395" i="2"/>
  <c r="J390" i="2"/>
  <c r="J374" i="2"/>
  <c r="J299" i="2"/>
  <c r="J270" i="2"/>
  <c r="J258" i="2"/>
  <c r="BK229" i="2"/>
  <c r="J185" i="2"/>
  <c r="J157" i="2"/>
  <c r="BK117" i="2"/>
  <c r="J451" i="2"/>
  <c r="J384" i="2"/>
  <c r="BK374" i="2"/>
  <c r="BK354" i="2"/>
  <c r="J350" i="2"/>
  <c r="J344" i="2"/>
  <c r="J305" i="2"/>
  <c r="J294" i="2"/>
  <c r="J274" i="2"/>
  <c r="BK258" i="2"/>
  <c r="J241" i="2"/>
  <c r="BK212" i="2"/>
  <c r="BK209" i="2"/>
  <c r="AS55" i="1"/>
  <c r="J203" i="2"/>
  <c r="J173" i="2"/>
  <c r="BK149" i="2"/>
  <c r="BK106" i="3"/>
  <c r="BK406" i="2"/>
  <c r="BK387" i="2"/>
  <c r="BK305" i="2"/>
  <c r="J278" i="2"/>
  <c r="BK244" i="2"/>
  <c r="J200" i="2"/>
  <c r="BK162" i="2"/>
  <c r="BK285" i="2"/>
  <c r="J262" i="2"/>
  <c r="J245" i="2"/>
  <c r="J222" i="2"/>
  <c r="BK185" i="2"/>
  <c r="J183" i="2"/>
  <c r="J155" i="2"/>
  <c r="J149" i="2"/>
  <c r="J133" i="2"/>
  <c r="J114" i="2"/>
  <c r="J126" i="3"/>
  <c r="BK120" i="3"/>
  <c r="J130" i="3"/>
  <c r="J125" i="3"/>
  <c r="BK116" i="3"/>
  <c r="J100" i="3"/>
  <c r="BK94" i="3"/>
  <c r="J406" i="2"/>
  <c r="J315" i="2"/>
  <c r="BK267" i="2"/>
  <c r="J171" i="2"/>
  <c r="BK451" i="2"/>
  <c r="J372" i="2"/>
  <c r="J347" i="2"/>
  <c r="BK290" i="2"/>
  <c r="BK234" i="2"/>
  <c r="J455" i="2"/>
  <c r="J190" i="2"/>
  <c r="J152" i="2"/>
  <c r="BK446" i="2"/>
  <c r="J436" i="2"/>
  <c r="J421" i="2"/>
  <c r="J411" i="2"/>
  <c r="BK313" i="2"/>
  <c r="J291" i="2"/>
  <c r="BK251" i="2"/>
  <c r="J212" i="2"/>
  <c r="J177" i="2"/>
  <c r="BK136" i="2"/>
  <c r="J108" i="2"/>
  <c r="BK124" i="3"/>
  <c r="J120" i="3"/>
  <c r="BK97" i="3"/>
  <c r="BK384" i="2"/>
  <c r="BK282" i="2"/>
  <c r="J234" i="2"/>
  <c r="BK111" i="2"/>
  <c r="BK369" i="2"/>
  <c r="BK347" i="2"/>
  <c r="BK299" i="2"/>
  <c r="J267" i="2"/>
  <c r="BK226" i="2"/>
  <c r="BK178" i="2"/>
  <c r="BK216" i="2"/>
  <c r="J165" i="2"/>
  <c r="BK390" i="2"/>
  <c r="BK297" i="2"/>
  <c r="BK245" i="2"/>
  <c r="BK165" i="2"/>
  <c r="J448" i="2"/>
  <c r="BK366" i="2"/>
  <c r="BK334" i="2"/>
  <c r="J282" i="2"/>
  <c r="BK222" i="2"/>
  <c r="J117" i="2"/>
  <c r="BK145" i="2"/>
  <c r="J438" i="2"/>
  <c r="J428" i="2"/>
  <c r="BK416" i="2"/>
  <c r="BK323" i="2"/>
  <c r="J302" i="2"/>
  <c r="BK274" i="2"/>
  <c r="J237" i="2"/>
  <c r="BK190" i="2"/>
  <c r="J162" i="2"/>
  <c r="J120" i="2"/>
  <c r="BK114" i="3"/>
  <c r="BK100" i="3"/>
  <c r="BK307" i="2"/>
  <c r="BK192" i="2"/>
  <c r="BK133" i="2"/>
  <c r="J387" i="2"/>
  <c r="BK357" i="2"/>
  <c r="J323" i="2"/>
  <c r="BK291" i="2"/>
  <c r="J263" i="2"/>
  <c r="J216" i="2"/>
  <c r="BK155" i="2"/>
  <c r="BK177" i="2"/>
  <c r="J136" i="2"/>
  <c r="BK411" i="2"/>
  <c r="J290" i="2"/>
  <c r="BK206" i="2"/>
  <c r="BK114" i="2"/>
  <c r="BK381" i="2"/>
  <c r="J369" i="2"/>
  <c r="J321" i="2"/>
  <c r="J276" i="2"/>
  <c r="BK248" i="2"/>
  <c r="J206" i="2"/>
  <c r="J219" i="2"/>
  <c r="BK157" i="2"/>
  <c r="AS57" i="1"/>
  <c r="BK436" i="2"/>
  <c r="J424" i="2"/>
  <c r="J418" i="2"/>
  <c r="J334" i="2"/>
  <c r="J318" i="2"/>
  <c r="J287" i="2"/>
  <c r="J248" i="2"/>
  <c r="BK200" i="2"/>
  <c r="BK173" i="2"/>
  <c r="J147" i="2"/>
  <c r="J123" i="3"/>
  <c r="J116" i="3"/>
  <c r="BK125" i="3"/>
  <c r="BK110" i="3"/>
  <c r="J94" i="3"/>
  <c r="BK395" i="2"/>
  <c r="J381" i="2"/>
  <c r="BK287" i="2"/>
  <c r="BK253" i="2"/>
  <c r="BK203" i="2"/>
  <c r="BK125" i="2"/>
  <c r="BK372" i="2"/>
  <c r="BK350" i="2"/>
  <c r="BK318" i="2"/>
  <c r="J272" i="2"/>
  <c r="J251" i="2"/>
  <c r="J192" i="2"/>
  <c r="J434" i="2"/>
  <c r="BK198" i="2"/>
  <c r="BK147" i="2"/>
  <c r="BK434" i="2"/>
  <c r="BK310" i="2"/>
  <c r="BK263" i="2"/>
  <c r="BK187" i="2"/>
  <c r="BK430" i="2"/>
  <c r="J357" i="2"/>
  <c r="BK325" i="2"/>
  <c r="J285" i="2"/>
  <c r="J253" i="2"/>
  <c r="J209" i="2"/>
  <c r="J104" i="2"/>
  <c r="BK183" i="2"/>
  <c r="J139" i="2"/>
  <c r="J446" i="2"/>
  <c r="BK428" i="2"/>
  <c r="BK421" i="2"/>
  <c r="BK414" i="2"/>
  <c r="BK321" i="2"/>
  <c r="J297" i="2"/>
  <c r="BK278" i="2"/>
  <c r="J229" i="2"/>
  <c r="BK195" i="2"/>
  <c r="BK152" i="2"/>
  <c r="BK104" i="2"/>
  <c r="J103" i="3"/>
  <c r="J124" i="3"/>
  <c r="J114" i="3"/>
  <c r="J97" i="3"/>
  <c r="BK404" i="2"/>
  <c r="BK376" i="2"/>
  <c r="BK272" i="2"/>
  <c r="BK241" i="2"/>
  <c r="BK139" i="2"/>
  <c r="BK448" i="2"/>
  <c r="J366" i="2"/>
  <c r="BK344" i="2"/>
  <c r="J310" i="2"/>
  <c r="BK270" i="2"/>
  <c r="BK237" i="2"/>
  <c r="J195" i="2"/>
  <c r="J414" i="2"/>
  <c r="J178" i="2"/>
  <c r="J111" i="2"/>
  <c r="BK438" i="2"/>
  <c r="J430" i="2"/>
  <c r="J416" i="2"/>
  <c r="BK315" i="2"/>
  <c r="BK294" i="2"/>
  <c r="BK276" i="2"/>
  <c r="J244" i="2"/>
  <c r="J198" i="2"/>
  <c r="J145" i="2"/>
  <c r="BK130" i="3"/>
  <c r="BK123" i="3"/>
  <c r="BK103" i="3"/>
  <c r="F36" i="2" l="1"/>
  <c r="BA56" i="1" s="1"/>
  <c r="BA55" i="1" s="1"/>
  <c r="J36" i="2"/>
  <c r="AW56" i="1" s="1"/>
  <c r="F39" i="2"/>
  <c r="BD56" i="1" s="1"/>
  <c r="BD55" i="1" s="1"/>
  <c r="T103" i="2"/>
  <c r="R103" i="2"/>
  <c r="R233" i="2"/>
  <c r="BK427" i="2"/>
  <c r="J427" i="2"/>
  <c r="J72" i="2"/>
  <c r="BK445" i="2"/>
  <c r="J445" i="2"/>
  <c r="J78" i="2"/>
  <c r="R450" i="2"/>
  <c r="BK119" i="3"/>
  <c r="J119" i="3"/>
  <c r="J68" i="3" s="1"/>
  <c r="P103" i="2"/>
  <c r="BK197" i="2"/>
  <c r="J197" i="2" s="1"/>
  <c r="J68" i="2" s="1"/>
  <c r="R197" i="2"/>
  <c r="P215" i="2"/>
  <c r="T215" i="2"/>
  <c r="P403" i="2"/>
  <c r="T427" i="2"/>
  <c r="BK450" i="2"/>
  <c r="J450" i="2"/>
  <c r="J79" i="2" s="1"/>
  <c r="R167" i="2"/>
  <c r="T197" i="2"/>
  <c r="T113" i="3"/>
  <c r="BK233" i="2"/>
  <c r="J233" i="2"/>
  <c r="J70" i="2"/>
  <c r="R403" i="2"/>
  <c r="T445" i="2"/>
  <c r="T444" i="2" s="1"/>
  <c r="R93" i="3"/>
  <c r="P233" i="2"/>
  <c r="T403" i="2"/>
  <c r="P445" i="2"/>
  <c r="P444" i="2"/>
  <c r="R113" i="3"/>
  <c r="BK113" i="3"/>
  <c r="J113" i="3"/>
  <c r="J67" i="3"/>
  <c r="BK103" i="2"/>
  <c r="J103" i="2" s="1"/>
  <c r="J65" i="2" s="1"/>
  <c r="P167" i="2"/>
  <c r="P197" i="2"/>
  <c r="BK215" i="2"/>
  <c r="J215" i="2"/>
  <c r="J69" i="2"/>
  <c r="R215" i="2"/>
  <c r="BK403" i="2"/>
  <c r="J403" i="2"/>
  <c r="J71" i="2"/>
  <c r="R427" i="2"/>
  <c r="P450" i="2"/>
  <c r="P93" i="3"/>
  <c r="T119" i="3"/>
  <c r="BK167" i="2"/>
  <c r="J167" i="2" s="1"/>
  <c r="J67" i="2" s="1"/>
  <c r="T233" i="2"/>
  <c r="P427" i="2"/>
  <c r="R445" i="2"/>
  <c r="R444" i="2"/>
  <c r="T450" i="2"/>
  <c r="BK93" i="3"/>
  <c r="J93" i="3"/>
  <c r="J65" i="3" s="1"/>
  <c r="T93" i="3"/>
  <c r="T92" i="3"/>
  <c r="T91" i="3" s="1"/>
  <c r="P119" i="3"/>
  <c r="R119" i="3"/>
  <c r="T167" i="2"/>
  <c r="BK435" i="2"/>
  <c r="J435" i="2"/>
  <c r="J75" i="2"/>
  <c r="BK164" i="2"/>
  <c r="J164" i="2"/>
  <c r="J66" i="2" s="1"/>
  <c r="BK437" i="2"/>
  <c r="J437" i="2"/>
  <c r="J76" i="2" s="1"/>
  <c r="BK109" i="3"/>
  <c r="J109" i="3"/>
  <c r="J66" i="3" s="1"/>
  <c r="BK433" i="2"/>
  <c r="J433" i="2"/>
  <c r="J74" i="2"/>
  <c r="BK129" i="3"/>
  <c r="J129" i="3"/>
  <c r="J69" i="3" s="1"/>
  <c r="E50" i="3"/>
  <c r="J56" i="3"/>
  <c r="F59" i="3"/>
  <c r="J59" i="3"/>
  <c r="BE94" i="3"/>
  <c r="BE97" i="3"/>
  <c r="BE100" i="3"/>
  <c r="BE106" i="3"/>
  <c r="BE110" i="3"/>
  <c r="BE114" i="3"/>
  <c r="BE120" i="3"/>
  <c r="BE123" i="3"/>
  <c r="BE126" i="3"/>
  <c r="BE130" i="3"/>
  <c r="BE125" i="3"/>
  <c r="BE103" i="3"/>
  <c r="BE116" i="3"/>
  <c r="BE124" i="3"/>
  <c r="J56" i="2"/>
  <c r="J59" i="2"/>
  <c r="BE120" i="2"/>
  <c r="BE133" i="2"/>
  <c r="BE139" i="2"/>
  <c r="BE157" i="2"/>
  <c r="BE168" i="2"/>
  <c r="BE171" i="2"/>
  <c r="BE173" i="2"/>
  <c r="BE212" i="2"/>
  <c r="BE226" i="2"/>
  <c r="BE229" i="2"/>
  <c r="BE234" i="2"/>
  <c r="BE237" i="2"/>
  <c r="BE241" i="2"/>
  <c r="BE253" i="2"/>
  <c r="BE267" i="2"/>
  <c r="BE270" i="2"/>
  <c r="BE272" i="2"/>
  <c r="BE276" i="2"/>
  <c r="BE278" i="2"/>
  <c r="BE282" i="2"/>
  <c r="BE285" i="2"/>
  <c r="BE287" i="2"/>
  <c r="BE290" i="2"/>
  <c r="BE294" i="2"/>
  <c r="BE297" i="2"/>
  <c r="BE299" i="2"/>
  <c r="BE302" i="2"/>
  <c r="BE305" i="2"/>
  <c r="BE307" i="2"/>
  <c r="BE310" i="2"/>
  <c r="BE313" i="2"/>
  <c r="BE321" i="2"/>
  <c r="BE411" i="2"/>
  <c r="BE414" i="2"/>
  <c r="BE416" i="2"/>
  <c r="BE418" i="2"/>
  <c r="BE421" i="2"/>
  <c r="BE424" i="2"/>
  <c r="BE428" i="2"/>
  <c r="BE436" i="2"/>
  <c r="BE438" i="2"/>
  <c r="BE446" i="2"/>
  <c r="BE455" i="2"/>
  <c r="F59" i="2"/>
  <c r="BE114" i="2"/>
  <c r="BE125" i="2"/>
  <c r="BE149" i="2"/>
  <c r="BE155" i="2"/>
  <c r="BE162" i="2"/>
  <c r="BE185" i="2"/>
  <c r="BE209" i="2"/>
  <c r="BE434" i="2"/>
  <c r="BB56" i="1"/>
  <c r="BB55" i="1" s="1"/>
  <c r="E89" i="2"/>
  <c r="BE177" i="2"/>
  <c r="BE200" i="2"/>
  <c r="BE206" i="2"/>
  <c r="BE104" i="2"/>
  <c r="BE183" i="2"/>
  <c r="BE187" i="2"/>
  <c r="BE190" i="2"/>
  <c r="BE192" i="2"/>
  <c r="BE203" i="2"/>
  <c r="BE216" i="2"/>
  <c r="BE244" i="2"/>
  <c r="BE251" i="2"/>
  <c r="BE258" i="2"/>
  <c r="BE262" i="2"/>
  <c r="BE315" i="2"/>
  <c r="BE318" i="2"/>
  <c r="BE323" i="2"/>
  <c r="BE325" i="2"/>
  <c r="BE334" i="2"/>
  <c r="BE344" i="2"/>
  <c r="BE347" i="2"/>
  <c r="BE350" i="2"/>
  <c r="BE354" i="2"/>
  <c r="BE357" i="2"/>
  <c r="BE366" i="2"/>
  <c r="BE369" i="2"/>
  <c r="BE372" i="2"/>
  <c r="BE376" i="2"/>
  <c r="BE384" i="2"/>
  <c r="BE448" i="2"/>
  <c r="BE451" i="2"/>
  <c r="BC56" i="1"/>
  <c r="BC55" i="1" s="1"/>
  <c r="BE108" i="2"/>
  <c r="BE111" i="2"/>
  <c r="BE117" i="2"/>
  <c r="BE136" i="2"/>
  <c r="BE145" i="2"/>
  <c r="BE147" i="2"/>
  <c r="BE152" i="2"/>
  <c r="BE165" i="2"/>
  <c r="BE178" i="2"/>
  <c r="BE195" i="2"/>
  <c r="BE198" i="2"/>
  <c r="BE219" i="2"/>
  <c r="BE222" i="2"/>
  <c r="BE245" i="2"/>
  <c r="BE248" i="2"/>
  <c r="BE263" i="2"/>
  <c r="BE265" i="2"/>
  <c r="BE274" i="2"/>
  <c r="BE291" i="2"/>
  <c r="BE374" i="2"/>
  <c r="BE381" i="2"/>
  <c r="BE387" i="2"/>
  <c r="BE390" i="2"/>
  <c r="BE395" i="2"/>
  <c r="BE404" i="2"/>
  <c r="BE406" i="2"/>
  <c r="BE430" i="2"/>
  <c r="F39" i="3"/>
  <c r="BD58" i="1" s="1"/>
  <c r="BD57" i="1" s="1"/>
  <c r="J36" i="3"/>
  <c r="AW58" i="1"/>
  <c r="F37" i="3"/>
  <c r="BB58" i="1"/>
  <c r="BB57" i="1"/>
  <c r="AX57" i="1" s="1"/>
  <c r="F38" i="3"/>
  <c r="BC58" i="1"/>
  <c r="BC57" i="1"/>
  <c r="AY57" i="1" s="1"/>
  <c r="AS54" i="1"/>
  <c r="F36" i="3"/>
  <c r="BA58" i="1"/>
  <c r="BA57" i="1"/>
  <c r="AW57" i="1"/>
  <c r="P102" i="2" l="1"/>
  <c r="P101" i="2"/>
  <c r="AU56" i="1" s="1"/>
  <c r="AU55" i="1" s="1"/>
  <c r="R102" i="2"/>
  <c r="R101" i="2"/>
  <c r="P92" i="3"/>
  <c r="P91" i="3" s="1"/>
  <c r="AU58" i="1" s="1"/>
  <c r="AU57" i="1" s="1"/>
  <c r="R92" i="3"/>
  <c r="R91" i="3"/>
  <c r="T102" i="2"/>
  <c r="T101" i="2"/>
  <c r="BK102" i="2"/>
  <c r="J102" i="2" s="1"/>
  <c r="J64" i="2" s="1"/>
  <c r="BK432" i="2"/>
  <c r="BK101" i="2" s="1"/>
  <c r="J101" i="2" s="1"/>
  <c r="J32" i="2" s="1"/>
  <c r="AG56" i="1" s="1"/>
  <c r="AG55" i="1" s="1"/>
  <c r="J432" i="2"/>
  <c r="J73" i="2"/>
  <c r="BK92" i="3"/>
  <c r="BK91" i="3"/>
  <c r="J91" i="3" s="1"/>
  <c r="J63" i="3" s="1"/>
  <c r="BK444" i="2"/>
  <c r="J444" i="2"/>
  <c r="J77" i="2" s="1"/>
  <c r="F35" i="2"/>
  <c r="AZ56" i="1" s="1"/>
  <c r="AZ55" i="1" s="1"/>
  <c r="BC54" i="1"/>
  <c r="W32" i="1" s="1"/>
  <c r="AY55" i="1"/>
  <c r="J35" i="2"/>
  <c r="AV56" i="1" s="1"/>
  <c r="AT56" i="1" s="1"/>
  <c r="AW55" i="1"/>
  <c r="J35" i="3"/>
  <c r="AV58" i="1"/>
  <c r="AT58" i="1" s="1"/>
  <c r="AX55" i="1"/>
  <c r="BA54" i="1"/>
  <c r="AW54" i="1" s="1"/>
  <c r="AK30" i="1" s="1"/>
  <c r="BB54" i="1"/>
  <c r="AX54" i="1" s="1"/>
  <c r="F35" i="3"/>
  <c r="AZ58" i="1"/>
  <c r="AZ57" i="1"/>
  <c r="AV57" i="1"/>
  <c r="AT57" i="1" s="1"/>
  <c r="BD54" i="1"/>
  <c r="W33" i="1"/>
  <c r="J92" i="3" l="1"/>
  <c r="J64" i="3"/>
  <c r="AN56" i="1"/>
  <c r="J63" i="2"/>
  <c r="J41" i="2"/>
  <c r="AU54" i="1"/>
  <c r="J32" i="3"/>
  <c r="AG58" i="1"/>
  <c r="AG57" i="1"/>
  <c r="AV55" i="1"/>
  <c r="AT55" i="1" s="1"/>
  <c r="AN55" i="1" s="1"/>
  <c r="W31" i="1"/>
  <c r="AY54" i="1"/>
  <c r="AZ54" i="1"/>
  <c r="AV54" i="1" s="1"/>
  <c r="AK29" i="1" s="1"/>
  <c r="W30" i="1"/>
  <c r="J41" i="3" l="1"/>
  <c r="AG54" i="1"/>
  <c r="AK26" i="1"/>
  <c r="AK35" i="1" s="1"/>
  <c r="AN58" i="1"/>
  <c r="AN57" i="1"/>
  <c r="AT54" i="1"/>
  <c r="AN54" i="1"/>
  <c r="W29" i="1"/>
</calcChain>
</file>

<file path=xl/sharedStrings.xml><?xml version="1.0" encoding="utf-8"?>
<sst xmlns="http://schemas.openxmlformats.org/spreadsheetml/2006/main" count="4497" uniqueCount="1078">
  <si>
    <t>Export Komplet</t>
  </si>
  <si>
    <t>VZ</t>
  </si>
  <si>
    <t>2.0</t>
  </si>
  <si>
    <t>ZAMOK</t>
  </si>
  <si>
    <t>False</t>
  </si>
  <si>
    <t>{7bf7ede2-1d00-4193-83f3-c3c489600e75}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</si>
  <si>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</si>
  <si>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</si>
  <si>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</si>
  <si>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</si>
  <si>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</si>
  <si>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</si>
  <si>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</si>
  <si>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</si>
  <si>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23-02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</si>
  <si>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</si>
  <si>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</si>
  <si>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mostu v km 9,053 úseku Praha Krč - Praha Modřany</t>
  </si>
  <si>
    <t>KSO:</t>
  </si>
  <si>
    <t>821</t>
  </si>
  <si>
    <t>CC-CZ:</t>
  </si>
  <si>
    <t>214</t>
  </si>
  <si>
    <t>Místo:</t>
  </si>
  <si>
    <t>Praha-Braník</t>
  </si>
  <si>
    <t>Datum:</t>
  </si>
  <si>
    <t>9. 1. 2023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</si>
  <si>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</si>
  <si>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</si>
  <si>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</si>
  <si>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</si>
  <si>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</si>
  <si>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</si>
  <si>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</si>
  <si>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</si>
  <si>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</si>
  <si>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</si>
  <si>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</si>
  <si>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</si>
  <si>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</si>
  <si>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</si>
  <si>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</si>
  <si>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</si>
  <si>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</si>
  <si>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</si>
  <si>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</si>
  <si>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</si>
  <si>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</si>
  <si>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</si>
  <si>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</si>
  <si>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</si>
  <si>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</si>
  <si>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</si>
  <si>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</si>
  <si>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</si>
  <si>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</si>
  <si>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</si>
  <si>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</si>
  <si>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</si>
  <si>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</si>
  <si>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</si>
  <si>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</si>
  <si>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</si>
  <si>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</si>
  <si>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</si>
  <si>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</si>
  <si>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</si>
  <si>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</si>
  <si>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</si>
  <si>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</si>
  <si>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</si>
  <si>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</si>
  <si>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</si>
  <si>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</si>
  <si>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</si>
  <si>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</si>
  <si>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</si>
  <si>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</si>
  <si>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</si>
  <si>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</si>
  <si>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</si>
  <si>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</si>
  <si>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</si>
  <si>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</si>
  <si>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</si>
  <si>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</si>
  <si>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</si>
  <si>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23-02-01</t>
  </si>
  <si>
    <t>Oprava mostu v km 9,053 _ Most_PKO</t>
  </si>
  <si>
    <t>ING</t>
  </si>
  <si>
    <t>1</t>
  </si>
  <si>
    <t>{d173649a-5359-418b-af5e-66edd54b83a7}</t>
  </si>
  <si>
    <t>2</t>
  </si>
  <si>
    <t>/</t>
  </si>
  <si>
    <t>23-02-01/1</t>
  </si>
  <si>
    <t>Soupis</t>
  </si>
  <si>
    <t>{0647c5f5-1776-49c0-b1fe-532b1be87564}</t>
  </si>
  <si>
    <t>23-02-02</t>
  </si>
  <si>
    <t xml:space="preserve">Oprava mostu v km 9,053 _ VRN </t>
  </si>
  <si>
    <t>VON</t>
  </si>
  <si>
    <t>{cdf5f08a-7ee8-4ec7-939a-100cf44fda70}</t>
  </si>
  <si>
    <t>23-02-02/1</t>
  </si>
  <si>
    <t>{e8cd16a9-fc2f-4b17-afcc-262a651bcb05}</t>
  </si>
  <si>
    <t>KRYCÍ LIST SOUPISU PRACÍ</t>
  </si>
  <si>
    <t>Objekt:</t>
  </si>
  <si>
    <t>23-02-01 - Oprava mostu v km 9,053 _ Most_PKO</t>
  </si>
  <si>
    <t>Soupis:</t>
  </si>
  <si>
    <t>23-02-01/1 - Oprava mostu v km 9,053 _ Most_PKO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</si>
  <si>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</si>
  <si>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</si>
  <si>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</si>
  <si>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</si>
  <si>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</si>
  <si>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</si>
  <si>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</si>
  <si>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</si>
  <si>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</si>
  <si>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</si>
  <si>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</si>
  <si>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</si>
  <si>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</si>
  <si>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</si>
  <si>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</si>
  <si>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</si>
  <si>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789 - Povrchové úpravy ocelových konstrukcí a technologických zařízení</t>
  </si>
  <si>
    <t>M - Práce a dodávky M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</si>
  <si>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</si>
  <si>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</si>
  <si>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</si>
  <si>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</si>
  <si>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</si>
  <si>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</si>
  <si>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</si>
  <si>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</si>
  <si>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</si>
  <si>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</si>
  <si>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</si>
  <si>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</si>
  <si>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</si>
  <si>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</si>
  <si>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</si>
  <si>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</si>
  <si>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</si>
  <si>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</si>
  <si>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</si>
  <si>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</si>
  <si>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113106125</t>
  </si>
  <si>
    <t>Rozebrání dlažeb komunikací pro pěší s přemístěním hmot na skládku na vzdálenost do 3 m nebo s naložením na dopravní prostředek s ložem z kameniva nebo živice a s jakoukoliv výplní spár ručně z vegetační dlažby betonové</t>
  </si>
  <si>
    <t>m2</t>
  </si>
  <si>
    <t>CS ÚRS 2023 01</t>
  </si>
  <si>
    <t>4</t>
  </si>
  <si>
    <t>1555966309</t>
  </si>
  <si>
    <t>Online PSC</t>
  </si>
  <si>
    <t>https://podminky.urs.cz/item/CS_URS_2023_01/113106125</t>
  </si>
  <si>
    <t>P</t>
  </si>
  <si>
    <t>Poznámka k položce:_x000D_
včetně odstranění lože</t>
  </si>
  <si>
    <t>VV</t>
  </si>
  <si>
    <t>"snesení stávajících tvárnic opevnění svahu"    4,15*18</t>
  </si>
  <si>
    <t>113107184</t>
  </si>
  <si>
    <t>Odstranění podkladů nebo krytů strojně plochy jednotlivě přes 50 m2 do 200 m2 s přemístěním hmot na skládku na vzdálenost do 20 m nebo s naložením na dopravní prostředek živičných, o tl. vrstvy přes 150 do 200 mm</t>
  </si>
  <si>
    <t>245313950</t>
  </si>
  <si>
    <t>https://podminky.urs.cz/item/CS_URS_2023_01/113107184</t>
  </si>
  <si>
    <t>"úprava dělícího pásu"    2*30,0*1,0</t>
  </si>
  <si>
    <t>3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</si>
  <si>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</si>
  <si>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</si>
  <si>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329549096</t>
  </si>
  <si>
    <t>https://podminky.urs.cz/item/CS_URS_2023_01/113107165</t>
  </si>
  <si>
    <t>"úprava dělícího pásu - podklad z kameniva"    2*30,0*1,0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</si>
  <si>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</si>
  <si>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</si>
  <si>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</si>
  <si>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1476549343</t>
  </si>
  <si>
    <t>https://podminky.urs.cz/item/CS_URS_2023_01/113202111</t>
  </si>
  <si>
    <t>"úpravy dělícího pásu"   2*30,0</t>
  </si>
  <si>
    <t>5</t>
  </si>
  <si>
    <t>122252204</t>
  </si>
  <si>
    <t>Odkopávky a prokopávky nezapažené pro silnice a dálnice strojně v hornině třídy těžitelnosti I přes 100 do 500 m3</t>
  </si>
  <si>
    <t>m3</t>
  </si>
  <si>
    <t>-919529251</t>
  </si>
  <si>
    <t>https://podminky.urs.cz/item/CS_URS_2023_01/122252204</t>
  </si>
  <si>
    <t>"úpravy dělícího pásu"    30,0*5,0*1,0</t>
  </si>
  <si>
    <t>6</t>
  </si>
  <si>
    <t>122252501</t>
  </si>
  <si>
    <t>Odkopávky a prokopávky nezapažené pro spodní stavbu železnic strojně v hornině třídy těžitelnosti I skupiny 3 do 100 m3</t>
  </si>
  <si>
    <t>-1794354566</t>
  </si>
  <si>
    <t>https://podminky.urs.cz/item/CS_URS_2023_01/122252501</t>
  </si>
  <si>
    <t>"výkopy pod NK u O2"     0,35*(87+61)-4,15*18*0,1</t>
  </si>
  <si>
    <t>"výkopy před líci spodní stavby pro sanace"     (29,5*2+4,8*4*4)*0,5*0,5</t>
  </si>
  <si>
    <t>Součet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</si>
  <si>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</si>
  <si>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</si>
  <si>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</si>
  <si>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1007704448</t>
  </si>
  <si>
    <t>https://podminky.urs.cz/item/CS_URS_2023_01/162751117</t>
  </si>
  <si>
    <t>"úprava dělícího pásu - podklad živičný"    0,18*60,0</t>
  </si>
  <si>
    <t>"úprava dělícího pásu - podklad z kameniva"   2*30,0*1,0</t>
  </si>
  <si>
    <t>"úpravy dělícího pásu - odečet pro zpětná zásyp"    (30,0*5,0*1,0)-30,0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</si>
  <si>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</si>
  <si>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</si>
  <si>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</si>
  <si>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-2091617635</t>
  </si>
  <si>
    <t>https://podminky.urs.cz/item/CS_URS_2023_01/162751119</t>
  </si>
  <si>
    <t>269,08*10 'Přepočtené koeficientem množství</t>
  </si>
  <si>
    <t>9</t>
  </si>
  <si>
    <t>997013645</t>
  </si>
  <si>
    <t>Poplatek za uložení stavebního odpadu na skládce (skládkovné) asfaltového bez obsahu dehtu zatříděného do Katalogu odpadů pod kódem 17 03 02</t>
  </si>
  <si>
    <t>t</t>
  </si>
  <si>
    <t>-244815461</t>
  </si>
  <si>
    <t>https://podminky.urs.cz/item/CS_URS_2023_01/997013645</t>
  </si>
  <si>
    <t>"úprava dělícího pásu - podklad živičný"    27,0</t>
  </si>
  <si>
    <t>10</t>
  </si>
  <si>
    <t>171201221</t>
  </si>
  <si>
    <t>Poplatek za uložení stavebního odpadu na skládce (skládkovné) zeminy a kamení zatříděného do Katalogu odpadů pod kódem 17 05 04</t>
  </si>
  <si>
    <t>-304914569</t>
  </si>
  <si>
    <t>https://podminky.urs.cz/item/CS_URS_2023_01/171201221</t>
  </si>
  <si>
    <t>"úprava dělícího pásu - podklad z kameniva"   45,0</t>
  </si>
  <si>
    <t>"úpravy dělícího pásu"    120*1,8</t>
  </si>
  <si>
    <t>"zemina výkopů SS"    78,28*1,8</t>
  </si>
  <si>
    <t>11</t>
  </si>
  <si>
    <t>174151101</t>
  </si>
  <si>
    <t>Zásyp sypaninou z jakékoliv horniny strojně s uložením výkopku ve vrstvách se zhutněním jam, šachet, rýh nebo kolem objektů v těchto vykopávkách</t>
  </si>
  <si>
    <t>-1397854028</t>
  </si>
  <si>
    <t>https://podminky.urs.cz/item/CS_URS_2023_01/174151101</t>
  </si>
  <si>
    <t>12</t>
  </si>
  <si>
    <t>M</t>
  </si>
  <si>
    <t>58344005</t>
  </si>
  <si>
    <t>kamenivo drcené hrubé frakce 32/63 třída BI OTP ČD</t>
  </si>
  <si>
    <t>1279576280</t>
  </si>
  <si>
    <t>78,28*1,8 'Přepočtené koeficientem množství</t>
  </si>
  <si>
    <t>13</t>
  </si>
  <si>
    <t>174151103</t>
  </si>
  <si>
    <t>Zásyp sypaninou z jakékoliv horniny strojně s uložením výkopku ve vrstvách se zhutněním zářezů se šikmými stěnami pro podzemní vedení a kolem objektů zřízených v těchto zářezech</t>
  </si>
  <si>
    <t>-1122619241</t>
  </si>
  <si>
    <t>https://podminky.urs.cz/item/CS_URS_2023_01/174151103</t>
  </si>
  <si>
    <t>"úprava dělícího pásu - výzisk"    30,0*5,0*0,2</t>
  </si>
  <si>
    <t>14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</si>
  <si>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</si>
  <si>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</si>
  <si>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530884703</t>
  </si>
  <si>
    <t>https://podminky.urs.cz/item/CS_URS_2023_01/181111111</t>
  </si>
  <si>
    <t>"urovnání terénu pro provizorní chodník"    65,0*2</t>
  </si>
  <si>
    <t>181111124</t>
  </si>
  <si>
    <t>Plošná úprava terénu v zemině skupiny 1 až 4 s urovnáním povrchu bez doplnění ornice souvislé plochy do 500 m2 při nerovnostech terénu přes 100 do 150 mm na svahu přes 1:1</t>
  </si>
  <si>
    <t>-1186144680</t>
  </si>
  <si>
    <t>https://podminky.urs.cz/item/CS_URS_2023_01/181111124</t>
  </si>
  <si>
    <t>16</t>
  </si>
  <si>
    <t>181411123</t>
  </si>
  <si>
    <t>Založení trávníku na půdě předem připravené plochy do 1000 m2 výsevem včetně utažení lučního na svahu přes 1:2 do 1:1</t>
  </si>
  <si>
    <t>1211308920</t>
  </si>
  <si>
    <t>https://podminky.urs.cz/item/CS_URS_2023_01/181411123</t>
  </si>
  <si>
    <t>100,0</t>
  </si>
  <si>
    <t>"úprava dělícího pásu"    30,0*5,0</t>
  </si>
  <si>
    <t>17</t>
  </si>
  <si>
    <t>00572474</t>
  </si>
  <si>
    <t>osivo směs travní krajinná-svahová</t>
  </si>
  <si>
    <t>kg</t>
  </si>
  <si>
    <t>-314521115</t>
  </si>
  <si>
    <t>250*0,02 'Přepočtené koeficientem množství</t>
  </si>
  <si>
    <t>Svislé a kompletní konstrukce</t>
  </si>
  <si>
    <t>18</t>
  </si>
  <si>
    <t>334131125.R</t>
  </si>
  <si>
    <t>Kolový jeřáb do 35 t</t>
  </si>
  <si>
    <t>Sh</t>
  </si>
  <si>
    <t>-79224490</t>
  </si>
  <si>
    <t>"manipulace (montáž, demontáž) - protidotykové zábrany a reklamního poutače"    20</t>
  </si>
  <si>
    <t>Vodorovné konstrukce</t>
  </si>
  <si>
    <t>19</t>
  </si>
  <si>
    <t>421941211</t>
  </si>
  <si>
    <t>Oprava podlah z plechů výroba s výztuhami</t>
  </si>
  <si>
    <t>1410536429</t>
  </si>
  <si>
    <t>https://podminky.urs.cz/item/CS_URS_2023_01/421941211</t>
  </si>
  <si>
    <t>"Nerez. plechy tl. 5 mm"     5*(0,5*1,6+0,5*0,925)</t>
  </si>
  <si>
    <t>20</t>
  </si>
  <si>
    <t>421941311</t>
  </si>
  <si>
    <t>Oprava podlah z plechů montáž s výztuhami</t>
  </si>
  <si>
    <t>766896651</t>
  </si>
  <si>
    <t>https://podminky.urs.cz/item/CS_URS_2023_01/421941311</t>
  </si>
  <si>
    <t>13756640.R</t>
  </si>
  <si>
    <t>plech nerezový tl 5,0 mm tabule</t>
  </si>
  <si>
    <t>-277868178</t>
  </si>
  <si>
    <t xml:space="preserve">Poznámka k položce:_x000D_
nerez ocel TŘÍDY 1.4404 NEBO 1.4571 DLE ČSN EN 10 027-2._x000D_
</t>
  </si>
  <si>
    <t>"včetně prořezu 5 %"   0,2478*1,05</t>
  </si>
  <si>
    <t>0,26*0,0542 'Přepočtené koeficientem množství</t>
  </si>
  <si>
    <t>22</t>
  </si>
  <si>
    <t>31140326.R</t>
  </si>
  <si>
    <t>Vrut M10 dl. 60 mm se zapuštěnou hlavou z nerezové oceli A4, vč. hmoždinky</t>
  </si>
  <si>
    <t>100 kus</t>
  </si>
  <si>
    <t>1474948046</t>
  </si>
  <si>
    <t>23</t>
  </si>
  <si>
    <t>429172112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</si>
  <si>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</si>
  <si>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53609190</t>
  </si>
  <si>
    <t>https://podminky.urs.cz/item/CS_URS_2023_01/429172112</t>
  </si>
  <si>
    <t>"navaření nových prvků do NK"    351,0</t>
  </si>
  <si>
    <t>"zábrana proti padání kol. lože"    12,2*48*2</t>
  </si>
  <si>
    <t>24</t>
  </si>
  <si>
    <t>429172212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</si>
  <si>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</si>
  <si>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2032673688</t>
  </si>
  <si>
    <t>https://podminky.urs.cz/item/CS_URS_2023_01/429172212</t>
  </si>
  <si>
    <t>25</t>
  </si>
  <si>
    <t>13010560.R</t>
  </si>
  <si>
    <t>ocel jakosti S235JR</t>
  </si>
  <si>
    <t>160665905</t>
  </si>
  <si>
    <t>"včetně prořezu 5 %"   1,5222*1,05</t>
  </si>
  <si>
    <t>26</t>
  </si>
  <si>
    <t>451476121</t>
  </si>
  <si>
    <t>Podkladní vrstva plastbetonová tixotropní, tloušťky do 10 mm první vrstva</t>
  </si>
  <si>
    <t>-595718055</t>
  </si>
  <si>
    <t>https://podminky.urs.cz/item/CS_URS_2023_01/451476121</t>
  </si>
  <si>
    <t>"pod patní plechy ochran proti dotyku"    (0,49*0,16)*24</t>
  </si>
  <si>
    <t>27</t>
  </si>
  <si>
    <t>451476122</t>
  </si>
  <si>
    <t>Podkladní vrstva plastbetonová tixotropní, tloušťky do 10 mm každá další vrstva</t>
  </si>
  <si>
    <t>-377723143</t>
  </si>
  <si>
    <t>https://podminky.urs.cz/item/CS_URS_2023_01/451476122</t>
  </si>
  <si>
    <t>28</t>
  </si>
  <si>
    <t>465513157</t>
  </si>
  <si>
    <t>Dlažba svahu u mostních opěr z upraveného lomového žulového kamene s vyspárováním maltou MC 25, šíře spáry 15 mm do betonového lože C 25/30 tloušťky 200 mm, plochy přes 10 m2</t>
  </si>
  <si>
    <t>1035432399</t>
  </si>
  <si>
    <t>https://podminky.urs.cz/item/CS_URS_2023_01/465513157</t>
  </si>
  <si>
    <t>"odláždění před opěrou O2 lomovým kamenem tl. 200 mm do bet. lože tl. 100 mm"    61*1,05</t>
  </si>
  <si>
    <t>29</t>
  </si>
  <si>
    <t>953961212</t>
  </si>
  <si>
    <t>Kotvy chemické s vyvrtáním otvoru do betonu, železobetonu nebo tvrdého kamene chemická patrona, velikost M 10, hloubka 90 mm</t>
  </si>
  <si>
    <t>kus</t>
  </si>
  <si>
    <t>-923122757</t>
  </si>
  <si>
    <t>https://podminky.urs.cz/item/CS_URS_2023_01/953961212</t>
  </si>
  <si>
    <t>Komunikace pozemní</t>
  </si>
  <si>
    <t>30</t>
  </si>
  <si>
    <t>564771111.R</t>
  </si>
  <si>
    <t>Podklad z kameniva hrubého drceného vel. 32-63 mm tl. do 1,0 m</t>
  </si>
  <si>
    <t>301220898</t>
  </si>
  <si>
    <t>31</t>
  </si>
  <si>
    <t>567122111</t>
  </si>
  <si>
    <t>Podklad ze směsi stmelené cementem SC bez dilatačních spár, s rozprostřením a zhutněním SC C 8/10 (KSC I), po zhutnění tl. 120 mm</t>
  </si>
  <si>
    <t>471592284</t>
  </si>
  <si>
    <t>https://podminky.urs.cz/item/CS_URS_2023_01/567122111</t>
  </si>
  <si>
    <t>Poznámka k položce:_x000D_
úprava dělícího pásu</t>
  </si>
  <si>
    <t>32</t>
  </si>
  <si>
    <t>577156121</t>
  </si>
  <si>
    <t>Asfaltový beton vrstva ložní ACL 22 (ABVH) s rozprostřením a zhutněním z nemodifikovaného asfaltu v pruhu šířky přes 3 m, po zhutnění tl. 60 mm</t>
  </si>
  <si>
    <t>760837327</t>
  </si>
  <si>
    <t>https://podminky.urs.cz/item/CS_URS_2023_01/577156121</t>
  </si>
  <si>
    <t>33</t>
  </si>
  <si>
    <t>577166121</t>
  </si>
  <si>
    <t>Asfaltový beton vrstva ložní ACL 22 (ABVH) s rozprostřením a zhutněním z nemodifikovaného asfaltu v pruhu šířky přes 3 m, po zhutnění tl. 70 mm</t>
  </si>
  <si>
    <t>-1218686214</t>
  </si>
  <si>
    <t>https://podminky.urs.cz/item/CS_URS_2023_01/577166121</t>
  </si>
  <si>
    <t>34</t>
  </si>
  <si>
    <t>577144121</t>
  </si>
  <si>
    <t>Asfaltový beton vrstva obrusná ACO 11 (ABS) s rozprostřením a se zhutněním z nemodifikovaného asfaltu v pruhu šířky přes 3 m tř. I, po zhutnění tl. 50 mm</t>
  </si>
  <si>
    <t>-1096203424</t>
  </si>
  <si>
    <t>https://podminky.urs.cz/item/CS_URS_2023_01/577144121</t>
  </si>
  <si>
    <t>35</t>
  </si>
  <si>
    <t>596412312</t>
  </si>
  <si>
    <t>Kladení dlažby z betonových vegetačních dlaždic pozemních komunikací s ložem z kameniva těženého nebo drceného tl. do 50 mm, s vyplněním spár a vegetačních otvorů, s hutněním vibrováním tl. 100 mm, bez rozlišení skupiny, pro plochy do 300 m2</t>
  </si>
  <si>
    <t>285656949</t>
  </si>
  <si>
    <t>https://podminky.urs.cz/item/CS_URS_2023_01/596412312</t>
  </si>
  <si>
    <t>"znovuuložení stávajících tvárnic opevnění svahu do vrstvy podsypu"    4,15*18</t>
  </si>
  <si>
    <t>Úpravy povrchů, podlahy a osazování výplní</t>
  </si>
  <si>
    <t>36</t>
  </si>
  <si>
    <t>624631222</t>
  </si>
  <si>
    <t>Úprava vnějších spár obvodového pláště z prefabrikovaných dílců tmelení spáry včetně penetračního nátěru tmelem silikonovým, šířky spáry přes 15 do 20 mm</t>
  </si>
  <si>
    <t>1480130352</t>
  </si>
  <si>
    <t>https://podminky.urs.cz/item/CS_URS_2023_01/624631222</t>
  </si>
  <si>
    <t>"spáry mezi opěrami  - trvale elastická těsnící hmota - viz TZ"     7,1+6,0</t>
  </si>
  <si>
    <t>37</t>
  </si>
  <si>
    <t>628613222</t>
  </si>
  <si>
    <t>Protikorozní ochrana ocelových mostních konstrukcí včetně otryskání povrchu základní a podkladní epoxidový a vrchní polyuretanový nátěr bez metalizace II. třídy</t>
  </si>
  <si>
    <t>1648508618</t>
  </si>
  <si>
    <t>https://podminky.urs.cz/item/CS_URS_2023_01/628613222</t>
  </si>
  <si>
    <t>"zábradlí mostu"     265,5</t>
  </si>
  <si>
    <t>38</t>
  </si>
  <si>
    <t>628613224</t>
  </si>
  <si>
    <t>Protikorozní ochrana ocelových mostních konstrukcí včetně otryskání povrchu základní a podkladní epoxidový a vrchní polyuretanový nátěr bez metalizace IV. třídy</t>
  </si>
  <si>
    <t>-1871002208</t>
  </si>
  <si>
    <t>https://podminky.urs.cz/item/CS_URS_2023_01/628613224</t>
  </si>
  <si>
    <t>Poznámka k položce:_x000D_
Stávající NK, ložiska, včetně protahovací šachty v římsách, včetně dovařených prvků</t>
  </si>
  <si>
    <t>"Stávající NK, ložiska, včetně protahovací šachty v římsách"    5900,0</t>
  </si>
  <si>
    <t>39</t>
  </si>
  <si>
    <t>628613611</t>
  </si>
  <si>
    <t>Žárové zinkování ponorem dílů ocelových konstrukcí mostů hmotnosti dílců do 100 kg</t>
  </si>
  <si>
    <t>-1843521179</t>
  </si>
  <si>
    <t>https://podminky.urs.cz/item/CS_URS_2023_01/628613611</t>
  </si>
  <si>
    <t>"protidotykové zábrany"   3088,7</t>
  </si>
  <si>
    <t>40</t>
  </si>
  <si>
    <t>628613511</t>
  </si>
  <si>
    <t>Ochranný nátěrový systém ocelových konstrukcí mostů základní a podkladní epoxidový, vrchní polyuretanový tl. min 280 µm</t>
  </si>
  <si>
    <t>503994094</t>
  </si>
  <si>
    <t>https://podminky.urs.cz/item/CS_URS_2023_01/628613511</t>
  </si>
  <si>
    <t>Poznámka k položce:_x000D_
viz. př.č. 9 - Ochrany proti dotyku, zábrany proti padání KL</t>
  </si>
  <si>
    <t>"protidotykové zábrany"    90,4+121,0</t>
  </si>
  <si>
    <t>Ostatní konstrukce a práce, bourání</t>
  </si>
  <si>
    <t>41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</si>
  <si>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</si>
  <si>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</si>
  <si>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1178508976</t>
  </si>
  <si>
    <t>https://podminky.urs.cz/item/CS_URS_2023_01/916131213</t>
  </si>
  <si>
    <t>"úprava dělícího pásu"    2*30,0</t>
  </si>
  <si>
    <t>919735114</t>
  </si>
  <si>
    <t>Řezání stávajícího živičného krytu nebo podkladu hloubky přes 150 do 200 mm</t>
  </si>
  <si>
    <t>1339939390</t>
  </si>
  <si>
    <t>https://podminky.urs.cz/item/CS_URS_2023_01/919735114</t>
  </si>
  <si>
    <t>Poznámka k položce:_x000D_
pro odstranění krytu</t>
  </si>
  <si>
    <t>"úprava dělícího pásu - podklad živičný"    2*30,0</t>
  </si>
  <si>
    <t>43</t>
  </si>
  <si>
    <t>936943927</t>
  </si>
  <si>
    <t>Montáž věšákového závěsu odvodnění mostu dvoubodového přes DN 150 do DN 300</t>
  </si>
  <si>
    <t>-557382050</t>
  </si>
  <si>
    <t>https://podminky.urs.cz/item/CS_URS_2023_01/936943927</t>
  </si>
  <si>
    <t>Poznámka k položce:_x000D_
včetně materiálu</t>
  </si>
  <si>
    <t>44</t>
  </si>
  <si>
    <t>18614590.R</t>
  </si>
  <si>
    <t>závěs příčného odvodnění</t>
  </si>
  <si>
    <t>-2032271196</t>
  </si>
  <si>
    <t>45</t>
  </si>
  <si>
    <t>936943934</t>
  </si>
  <si>
    <t>Montáž objímky odvodnění pro svislý svod s lištou DN 300</t>
  </si>
  <si>
    <t>1892608304</t>
  </si>
  <si>
    <t>https://podminky.urs.cz/item/CS_URS_2023_01/936943934</t>
  </si>
  <si>
    <t>5+3</t>
  </si>
  <si>
    <t>46</t>
  </si>
  <si>
    <t>936992121</t>
  </si>
  <si>
    <t>Montáž odvodnění mostu z plastového nebo laminátového potrubí se spojkami z plastového HDPE DN 150 potrubí</t>
  </si>
  <si>
    <t>-1379071850</t>
  </si>
  <si>
    <t>https://podminky.urs.cz/item/CS_URS_2023_01/936992121</t>
  </si>
  <si>
    <t>"svody u O1 a O2"    3,1+1,5</t>
  </si>
  <si>
    <t>47</t>
  </si>
  <si>
    <t>28613818</t>
  </si>
  <si>
    <t>trubka vodovodní HDPE (IPE) tyče 6,12m 160x9,1mm</t>
  </si>
  <si>
    <t>1618966078</t>
  </si>
  <si>
    <t>Poznámka k položce:_x000D_
včetně prořezu</t>
  </si>
  <si>
    <t>48</t>
  </si>
  <si>
    <t>936992161</t>
  </si>
  <si>
    <t>Montáž odvodnění mostu z plastového nebo laminátového potrubí se spojkami ze sklolaminátu DN 300 potrubí</t>
  </si>
  <si>
    <t>-1757708713</t>
  </si>
  <si>
    <t>https://podminky.urs.cz/item/CS_URS_2023_01/936992161</t>
  </si>
  <si>
    <t>"příčné odvodnění u O1 a O2"    4*5,0</t>
  </si>
  <si>
    <t>"podélné odvodnění"    120,8</t>
  </si>
  <si>
    <t>49</t>
  </si>
  <si>
    <t>WVN.OP911315W</t>
  </si>
  <si>
    <t>HDPE  TRUBKA 315X12,1 5M</t>
  </si>
  <si>
    <t>-1927182620</t>
  </si>
  <si>
    <t>"příčné odvodnění - žlab"    2</t>
  </si>
  <si>
    <t>"podélné odvodnění - žlab"   13</t>
  </si>
  <si>
    <t>50</t>
  </si>
  <si>
    <t>30925262.R</t>
  </si>
  <si>
    <t>šroub metrický celozávit DIN 933 8.8 BZ M10x50mm</t>
  </si>
  <si>
    <t>-1984881979</t>
  </si>
  <si>
    <t>51</t>
  </si>
  <si>
    <t>938905311</t>
  </si>
  <si>
    <t>Údržba ocelových konstrukcí údržba ložisek očistění, nátěr, namazání</t>
  </si>
  <si>
    <t>1633078412</t>
  </si>
  <si>
    <t>https://podminky.urs.cz/item/CS_URS_2023_01/938905311</t>
  </si>
  <si>
    <t>52</t>
  </si>
  <si>
    <t>938905312</t>
  </si>
  <si>
    <t>Údržba ocelových konstrukcí údržba ložisek vysekání obetonávky a zalití ložiskových desek</t>
  </si>
  <si>
    <t>-318774934</t>
  </si>
  <si>
    <t>https://podminky.urs.cz/item/CS_URS_2023_01/938905312</t>
  </si>
  <si>
    <t>53</t>
  </si>
  <si>
    <t>952904121</t>
  </si>
  <si>
    <t>Čištění mostních objektů odstranění nánosů z otvorů ručně, světlé výšky otvoru do 1,5 m</t>
  </si>
  <si>
    <t>-1525919124</t>
  </si>
  <si>
    <t>https://podminky.urs.cz/item/CS_URS_2023_01/952904121</t>
  </si>
  <si>
    <t>"úklid po bezdomovcích"    6,0</t>
  </si>
  <si>
    <t>54</t>
  </si>
  <si>
    <t>966075321</t>
  </si>
  <si>
    <t>Demontáž ochranných konstrukcí mostů sítí v kovovém rámu upevněných k zábradlí</t>
  </si>
  <si>
    <t>197306860</t>
  </si>
  <si>
    <t>https://podminky.urs.cz/item/CS_URS_2023_01/966075321</t>
  </si>
  <si>
    <t>55</t>
  </si>
  <si>
    <t>925942315</t>
  </si>
  <si>
    <t>Ochranné konstrukce mostů výroba sítí v kovovém rámu upevněných k zábradlí</t>
  </si>
  <si>
    <t>2080513992</t>
  </si>
  <si>
    <t>https://podminky.urs.cz/item/CS_URS_2023_01/925942315</t>
  </si>
  <si>
    <t>56</t>
  </si>
  <si>
    <t>925942325</t>
  </si>
  <si>
    <t>Ochranné konstrukce mostů montáž sítí v kovovém rámu upevněných k zábradlí</t>
  </si>
  <si>
    <t>1760155021</t>
  </si>
  <si>
    <t>https://podminky.urs.cz/item/CS_URS_2023_01/925942325</t>
  </si>
  <si>
    <t>57</t>
  </si>
  <si>
    <t>-1815497640</t>
  </si>
  <si>
    <t>"ochrany proti dotyku, zábrany proti padání KL - včetně prořezu 5 %"   (3,0884+1,938)* 1,05</t>
  </si>
  <si>
    <t>58</t>
  </si>
  <si>
    <t>966075322</t>
  </si>
  <si>
    <t>Demontáž ochranných konstrukcí mostů sítí v kovovém rámu upevněných pod nosnou mostní konstrukci</t>
  </si>
  <si>
    <t>512519041</t>
  </si>
  <si>
    <t>https://podminky.urs.cz/item/CS_URS_2023_01/966075322</t>
  </si>
  <si>
    <t>Poznámka k položce:_x000D_
demontáž stávajících ochraných dílů</t>
  </si>
  <si>
    <t>"podvlaky nad tramvajovou tratí"     61,0</t>
  </si>
  <si>
    <t>59</t>
  </si>
  <si>
    <t>925942326</t>
  </si>
  <si>
    <t>Ochranné konstrukce mostů montáž sítí v kovovém rámu upevněných pod nosnou konstrukcí</t>
  </si>
  <si>
    <t>-1504546312</t>
  </si>
  <si>
    <t>https://podminky.urs.cz/item/CS_URS_2023_01/925942326</t>
  </si>
  <si>
    <t>Poznámka k položce:_x000D_
zpětná montáž stávajících ochraných dílů</t>
  </si>
  <si>
    <t>60</t>
  </si>
  <si>
    <t>941321111</t>
  </si>
  <si>
    <t>Montáž lešení řadového modulového těžkého pracovního s podlahami s provozním zatížením tř. 4 do 300 kg/m2 šířky tř. SW09 přes 0,9 do 1,2 m, výšky do 10 m</t>
  </si>
  <si>
    <t>582189115</t>
  </si>
  <si>
    <t>"lešení vlevo a vpravo mostu"    1254,0*2</t>
  </si>
  <si>
    <t>61</t>
  </si>
  <si>
    <t>941321211</t>
  </si>
  <si>
    <t>Montáž lešení řadového modulového těžkého pracovního s podlahami s provozním zatížením tř. 4 do 300 kg/m2 Příplatek za první a každý další den použití lešení k ceně -1111 nebo -1112</t>
  </si>
  <si>
    <t>-229690997</t>
  </si>
  <si>
    <t>https://podminky.urs.cz/item/CS_URS_2023_01/941321211</t>
  </si>
  <si>
    <t>"lešení vlevo a vpravo mostu  40 dnů"    (1254,0*2)*40</t>
  </si>
  <si>
    <t>62</t>
  </si>
  <si>
    <t>941321811</t>
  </si>
  <si>
    <t>Demontáž lešení řadového modulového těžkého pracovního s podlahami s provozním zatížením tř. 4 do 300 kg/m2 šířky tř. SW09 přes 0,9 do 1,2 m, výšky do 10 m</t>
  </si>
  <si>
    <t>-618744717</t>
  </si>
  <si>
    <t>63</t>
  </si>
  <si>
    <t>943121211</t>
  </si>
  <si>
    <t>Montáž lešení prostorového trubkového těžkého pracovního nebo podpěrného bez podlah Příplatek za první a každý další den použití lešení k ceně -1111</t>
  </si>
  <si>
    <t>-1530916884</t>
  </si>
  <si>
    <t>https://podminky.urs.cz/item/CS_URS_2023_01/943121211</t>
  </si>
  <si>
    <t>"pod mostní OK konstrukcí 40 dnů"    5469,6 *40</t>
  </si>
  <si>
    <t>64</t>
  </si>
  <si>
    <t>943121111</t>
  </si>
  <si>
    <t>Montáž lešení prostorového trubkového těžkého pracovního nebo podpěrného bez podlah s provozním zatížením tř. 4 od 200 do 300 kg/m2, výšky do 20 m</t>
  </si>
  <si>
    <t>-484150479</t>
  </si>
  <si>
    <t>https://podminky.urs.cz/item/CS_URS_2023_01/943121111</t>
  </si>
  <si>
    <t xml:space="preserve">"pod mostní OK konstrukcí"    5469,6 </t>
  </si>
  <si>
    <t>65</t>
  </si>
  <si>
    <t>943121811</t>
  </si>
  <si>
    <t>Demontáž lešení prostorového trubkového těžkého pracovního nebo podpěrného bez podlah s provozním zatížením tř. 4 od 200 do 300 kg/m2, výšky do 20 m</t>
  </si>
  <si>
    <t>2007584592</t>
  </si>
  <si>
    <t>https://podminky.urs.cz/item/CS_URS_2023_01/943121811</t>
  </si>
  <si>
    <t>66</t>
  </si>
  <si>
    <t>949211111</t>
  </si>
  <si>
    <t>Montáž lešeňové podlahy pro trubková lešení z fošen, prken nebo dřevěných sbíjených lešeňových dílců s příčníky nebo podélníky, ve výšce do 10 m</t>
  </si>
  <si>
    <t>581212114</t>
  </si>
  <si>
    <t>https://podminky.urs.cz/item/CS_URS_2023_01/949211111</t>
  </si>
  <si>
    <t>106,0*13,0</t>
  </si>
  <si>
    <t>67</t>
  </si>
  <si>
    <t>949211211</t>
  </si>
  <si>
    <t>Montáž lešeňové podlahy pro trubková lešení Příplatek za první a každý další den použití lešení k ceně -1111 nebo -1112</t>
  </si>
  <si>
    <t>321099102</t>
  </si>
  <si>
    <t>https://podminky.urs.cz/item/CS_URS_2023_01/949211211</t>
  </si>
  <si>
    <t>"pod mostní OK konstrukcí 40 dnů"    1378,0*40</t>
  </si>
  <si>
    <t>68</t>
  </si>
  <si>
    <t>949211811</t>
  </si>
  <si>
    <t>Demontáž lešeňové podlahy pro trubková lešení z fošen, prken nebo dřevěných sbíjených lešeňových dílců s příčníky nebo podélníky, ve výšce do 10 m</t>
  </si>
  <si>
    <t>840534421</t>
  </si>
  <si>
    <t>https://podminky.urs.cz/item/CS_URS_2023_01/949211811</t>
  </si>
  <si>
    <t>69</t>
  </si>
  <si>
    <t>944111122</t>
  </si>
  <si>
    <t>Montáž ochranného zábradlí trubkového vnitřního na lešeňových konstrukcích dvoutyčového</t>
  </si>
  <si>
    <t>-1288783649</t>
  </si>
  <si>
    <t>https://podminky.urs.cz/item/CS_URS_2023_01/944111122</t>
  </si>
  <si>
    <t>(114,0*4)+(13,0*2)</t>
  </si>
  <si>
    <t>70</t>
  </si>
  <si>
    <t>944111222</t>
  </si>
  <si>
    <t>Montáž ochranného zábradlí trubkového Příplatek za první a každý další den použití zábradlí k ceně -1122</t>
  </si>
  <si>
    <t>183832450</t>
  </si>
  <si>
    <t>https://podminky.urs.cz/item/CS_URS_2023_01/944111222</t>
  </si>
  <si>
    <t>"pod mostní OK konstrukcí 40 dnů"    482,0*40</t>
  </si>
  <si>
    <t>71</t>
  </si>
  <si>
    <t>944111822</t>
  </si>
  <si>
    <t>Demontáž ochranného zábradlí trubkového vnitřního na lešeňových konstrukcích dvoutyčového</t>
  </si>
  <si>
    <t>269246439</t>
  </si>
  <si>
    <t>https://podminky.urs.cz/item/CS_URS_2023_01/944111822</t>
  </si>
  <si>
    <t>72</t>
  </si>
  <si>
    <t>944611111</t>
  </si>
  <si>
    <t>Montáž ochranné plachty zavěšené na konstrukci lešení z textilie z umělých vláken</t>
  </si>
  <si>
    <t>-1766268628</t>
  </si>
  <si>
    <t>https://podminky.urs.cz/item/CS_URS_2023_01/944611111</t>
  </si>
  <si>
    <t>(11,0+17,0+11,0)*114,0</t>
  </si>
  <si>
    <t>73</t>
  </si>
  <si>
    <t>944611211</t>
  </si>
  <si>
    <t>Montáž ochranné plachty Příplatek za první a každý další den použití plachty k ceně -1111</t>
  </si>
  <si>
    <t>882279894</t>
  </si>
  <si>
    <t>https://podminky.urs.cz/item/CS_URS_2023_01/944611211</t>
  </si>
  <si>
    <t>"pod mostní OK konstrukcí 40 dnů"    4446,0*40</t>
  </si>
  <si>
    <t>74</t>
  </si>
  <si>
    <t>69311083</t>
  </si>
  <si>
    <t>geotextilie netkaná separační, ochranná, filtrační, drenážní PP 600g/m2</t>
  </si>
  <si>
    <t>-1886579935</t>
  </si>
  <si>
    <t>4446*1,05 'Přepočtené koeficientem množství</t>
  </si>
  <si>
    <t>75</t>
  </si>
  <si>
    <t>944611811</t>
  </si>
  <si>
    <t>Demontáž ochranné plachty zavěšené na konstrukci lešení z textilie z umělých vláken</t>
  </si>
  <si>
    <t>-1298961879</t>
  </si>
  <si>
    <t>https://podminky.urs.cz/item/CS_URS_2023_01/944611811</t>
  </si>
  <si>
    <t>76</t>
  </si>
  <si>
    <t>985121121</t>
  </si>
  <si>
    <t>Tryskání degradovaného betonu stěn, rubu kleneb a podlah vodou pod tlakem do 300 barů</t>
  </si>
  <si>
    <t>-278452725</t>
  </si>
  <si>
    <t>https://podminky.urs.cz/item/CS_URS_2023_01/985121121</t>
  </si>
  <si>
    <t>"Sanace B - konzoly, boky římsy+horní povrch římsy 100%"     (114*(0,25+1,5+0,7)*2+(4,3*4+20,1)*(1,5+0,7))+(114*0,75*2+(4,3*4+20,1)*0,75)</t>
  </si>
  <si>
    <t>"Sanace C - podhled mezi hl. nosníky 100%"    114,0*1,1*3,0*2</t>
  </si>
  <si>
    <t>"Sanace D - kabelovod  100%"    (123+127)*0,5</t>
  </si>
  <si>
    <t>"Sanace E - líce pilířů okolo komunikace, spodní části 100%"    5,2*3,4*4*3</t>
  </si>
  <si>
    <t>"Sanace F - líce pilířů okolo komunikace, horní části 100%"    (6,1*2+8,2*1,2)*2*3</t>
  </si>
  <si>
    <t>"Sanace G - líce pilíře P4 a opěr 100%"    (5,2*3,4*4)+((6,1*2+8,2*1,2)*2)+(7,1*16,6+5,1*9,5+5,5*3,8*0,5)+(6,0*16,6+5,8*3,0*0,5+6,3*3,5*0,5)</t>
  </si>
  <si>
    <t>77</t>
  </si>
  <si>
    <t>985121122</t>
  </si>
  <si>
    <t>Tryskání degradovaného betonu stěn, rubu kleneb a podlah vodou pod tlakem přes 300 do 1 250 barů</t>
  </si>
  <si>
    <t>1493745837</t>
  </si>
  <si>
    <t>https://podminky.urs.cz/item/CS_URS_2023_01/985121122</t>
  </si>
  <si>
    <t>"tryskání kam. zdiva VVP - vysokotlakým vodním paprskem, před spárování + očištění po spárování"    (7,1*4,6+9,3*4,5*0,5)*2</t>
  </si>
  <si>
    <t>78</t>
  </si>
  <si>
    <t>985121221</t>
  </si>
  <si>
    <t>Tryskání degradovaného betonu líce kleneb a podhledů vodou pod tlakem do 300 barů</t>
  </si>
  <si>
    <t>-1700056753</t>
  </si>
  <si>
    <t>https://podminky.urs.cz/item/CS_URS_2023_01/985121221</t>
  </si>
  <si>
    <t>"Sanace C - podhled NK mezi hl. nosníky 100%"    114*1,1*3*2</t>
  </si>
  <si>
    <t>79</t>
  </si>
  <si>
    <t>985121222</t>
  </si>
  <si>
    <t>Tryskání degradovaného betonu líce kleneb a podhledů vodou pod tlakem přes 300 do 1 250 barů</t>
  </si>
  <si>
    <t>-928494779</t>
  </si>
  <si>
    <t>https://podminky.urs.cz/item/CS_URS_2023_01/985121222</t>
  </si>
  <si>
    <t>80</t>
  </si>
  <si>
    <t>985121123</t>
  </si>
  <si>
    <t>Tryskání degradovaného betonu stěn, rubu kleneb a podlah vodou pod tlakem přes 1 250 do 2 500 barů</t>
  </si>
  <si>
    <t>1277107860</t>
  </si>
  <si>
    <t>https://podminky.urs.cz/item/CS_URS_2023_01/985121123</t>
  </si>
  <si>
    <t>Poznámka k položce:_x000D_
viz 05 - Projekt protikorozní ochrany, odstavec 3.3 - Odstranění původní PKO, příprava povrchu pro novou PKO</t>
  </si>
  <si>
    <t>"vysokotlaké tryskání poškozené metalizace - předpoklad 10%"    5900*0,1</t>
  </si>
  <si>
    <t>81</t>
  </si>
  <si>
    <t>985121223</t>
  </si>
  <si>
    <t>Tryskání degradovaného betonu líce kleneb a podhledů vodou pod tlakem přes 1 250 do 2 500 barů</t>
  </si>
  <si>
    <t>-770238291</t>
  </si>
  <si>
    <t>https://podminky.urs.cz/item/CS_URS_2023_01/985121223</t>
  </si>
  <si>
    <t>"vysokotlaké tryskání poškozené metalizace - předpoklad 15%"    5900*0,15</t>
  </si>
  <si>
    <t>82</t>
  </si>
  <si>
    <t>985131311</t>
  </si>
  <si>
    <t>Očištění ploch stěn, rubu kleneb a podlah ruční dočištění ocelovými kartáči</t>
  </si>
  <si>
    <t>461954544</t>
  </si>
  <si>
    <t>https://podminky.urs.cz/item/CS_URS_2023_01/985131311</t>
  </si>
  <si>
    <t>"Sanace B - boky římsy+horní povrch římsy 30%"    ((122,8*1,45*2)+(5,0*1,45)+(5,7*1,45)+(9,4+2,1))*0,3</t>
  </si>
  <si>
    <t>"Sanace C - podhled mezi hl. nosníky 30%"    752,4*0,3</t>
  </si>
  <si>
    <t>"Sanace D - kabelovod  100%"    125,0*0,3</t>
  </si>
  <si>
    <t>"Sanace E - líce pilířů okolo komunikace, spodní části 30%"    212,160*0,3</t>
  </si>
  <si>
    <t>"Sanace F - líce pilířů okolo komunikace, horní části 30%"    132,240*0,3</t>
  </si>
  <si>
    <t>"Sanace G - líce pilíře P4 a opěr 20%"    410,885*0,2</t>
  </si>
  <si>
    <t>83</t>
  </si>
  <si>
    <t>985132311</t>
  </si>
  <si>
    <t>Očištění ploch líce kleneb a podhledů ruční dočištění ocelovými kartáči</t>
  </si>
  <si>
    <t>-974192346</t>
  </si>
  <si>
    <t>https://podminky.urs.cz/item/CS_URS_2023_01/985132311</t>
  </si>
  <si>
    <t>"Sanace C - podhled NK mezi hl. nosníky 20%"    752,4*0,2</t>
  </si>
  <si>
    <t>84</t>
  </si>
  <si>
    <t>985142112</t>
  </si>
  <si>
    <t>Vysekání spojovací hmoty ze spár zdiva včetně vyčištění hloubky spáry do 40 mm délky spáry na 1 m2 upravované plochy přes 6 do 12 m</t>
  </si>
  <si>
    <t>-387475801</t>
  </si>
  <si>
    <t>https://podminky.urs.cz/item/CS_URS_2023_01/985142112</t>
  </si>
  <si>
    <t>"Sanace/spárování kamenného zdiva na opěrné zdi (prodlouženém křídle) vpravo před opěrou O1"    7,1*4,6+9,3*4,5*0,5</t>
  </si>
  <si>
    <t>85</t>
  </si>
  <si>
    <t>985231112</t>
  </si>
  <si>
    <t>Spárování zdiva hloubky do 40 mm aktivovanou maltou délky spáry na 1 m2 upravované plochy přes 6 do 12 m</t>
  </si>
  <si>
    <t>1605587608</t>
  </si>
  <si>
    <t>https://podminky.urs.cz/item/CS_URS_2023_01/985231112</t>
  </si>
  <si>
    <t>86</t>
  </si>
  <si>
    <t>985233122</t>
  </si>
  <si>
    <t>Úprava spár po spárování zdiva kamenného nebo cihelného délky spáry na 1 m2 upravované plochy přes 6 do 12 m zdrsněním</t>
  </si>
  <si>
    <t>-723303835</t>
  </si>
  <si>
    <t>https://podminky.urs.cz/item/CS_URS_2023_01/985233122</t>
  </si>
  <si>
    <t>87</t>
  </si>
  <si>
    <t>985311111</t>
  </si>
  <si>
    <t>Reprofilace betonu sanačními maltami na cementové bázi ručně stěn, tloušťky do 10 mm</t>
  </si>
  <si>
    <t>776939095</t>
  </si>
  <si>
    <t>https://podminky.urs.cz/item/CS_URS_2023_01/985311111</t>
  </si>
  <si>
    <t>"Sanace B - boky římsy 25%"    200,79*0,25</t>
  </si>
  <si>
    <t>"Sanace B - horní povrch římsy 25%"    219,9*0,25</t>
  </si>
  <si>
    <t>88</t>
  </si>
  <si>
    <t>985311113</t>
  </si>
  <si>
    <t>Reprofilace betonu sanačními maltami na cementové bázi ručně stěn, tloušťky přes 20 do 30 mm</t>
  </si>
  <si>
    <t>1168419541</t>
  </si>
  <si>
    <t>https://podminky.urs.cz/item/CS_URS_2023_01/985311113</t>
  </si>
  <si>
    <t>"Sanace B - boky římsy+horní povrch římsy 20%"    (200,79+219,9)*0,2</t>
  </si>
  <si>
    <t>89</t>
  </si>
  <si>
    <t>985311115</t>
  </si>
  <si>
    <t>Reprofilace betonu sanačními maltami na cementové bázi ručně stěn, tloušťky přes 40 do 50 mm</t>
  </si>
  <si>
    <t>720432631</t>
  </si>
  <si>
    <t>https://podminky.urs.cz/item/CS_URS_2023_01/985311115</t>
  </si>
  <si>
    <t>"Sanace B - boky římsy+horní povrch římsy 5%"      (200,79+219,9)*0,05</t>
  </si>
  <si>
    <t>90</t>
  </si>
  <si>
    <t>985321111</t>
  </si>
  <si>
    <t>Ochranný nátěr betonářské výztuže 1 vrstva tloušťky 1 mm na cementové bázi stěn, líce kleneb a podhledů</t>
  </si>
  <si>
    <t>-91420695</t>
  </si>
  <si>
    <t>https://podminky.urs.cz/item/CS_URS_2023_01/985321111</t>
  </si>
  <si>
    <t>"Sanace B - boky římsy+horní povrch římsy 10%"    281,035*0,1</t>
  </si>
  <si>
    <t>91</t>
  </si>
  <si>
    <t>985323111</t>
  </si>
  <si>
    <t>Spojovací můstek reprofilovaného betonu na cementové bázi, tloušťky 1 mm</t>
  </si>
  <si>
    <t>2136281437</t>
  </si>
  <si>
    <t>https://podminky.urs.cz/item/CS_URS_2023_01/985323111</t>
  </si>
  <si>
    <t>"Sanace B - boky římsy+horní povrch římsy 100%"    281,035</t>
  </si>
  <si>
    <t>"Sanace C - podhled NK mezi hl. nosníky 100%"    752,4</t>
  </si>
  <si>
    <t>92</t>
  </si>
  <si>
    <t>985324211</t>
  </si>
  <si>
    <t>Ochranný nátěr betonu akrylátový dvojnásobný s impregnací S2 (OS-B)</t>
  </si>
  <si>
    <t>-1046852196</t>
  </si>
  <si>
    <t>https://podminky.urs.cz/item/CS_URS_2023_01/985324211</t>
  </si>
  <si>
    <t>"Sanace E - líce pilířů okolo komunikace, spodní části 100%"    212,160</t>
  </si>
  <si>
    <t>"Sanace F - líce pilířů okolo komunikace, horní části 100%"    132,240</t>
  </si>
  <si>
    <t>"Sanace G - líce pilíře P4 a opěr 100%"    410,885</t>
  </si>
  <si>
    <t>997</t>
  </si>
  <si>
    <t>Přesun sutě</t>
  </si>
  <si>
    <t>93</t>
  </si>
  <si>
    <t>997211611</t>
  </si>
  <si>
    <t>Nakládání suti nebo vybouraných hmot na dopravní prostředky pro vodorovnou dopravu suti</t>
  </si>
  <si>
    <t>-1914726271</t>
  </si>
  <si>
    <t>https://podminky.urs.cz/item/CS_URS_2023_01/997211611</t>
  </si>
  <si>
    <t>94</t>
  </si>
  <si>
    <t>997211511</t>
  </si>
  <si>
    <t>Vodorovná doprava suti nebo vybouraných hmot suti se složením a hrubým urovnáním, na vzdálenost do 1 km</t>
  </si>
  <si>
    <t>422049685</t>
  </si>
  <si>
    <t>https://podminky.urs.cz/item/CS_URS_2023_01/997211511</t>
  </si>
  <si>
    <t>"kontaminovaný křemičitý písek"    360,0</t>
  </si>
  <si>
    <t>"tryskání (vodou) ŽB konstrukcí"    60,0</t>
  </si>
  <si>
    <t>95</t>
  </si>
  <si>
    <t>997211519</t>
  </si>
  <si>
    <t>Vodorovná doprava suti nebo vybouraných hmot suti se složením a hrubým urovnáním, na vzdálenost Příplatek k ceně za každý další i započatý 1 km přes 1 km</t>
  </si>
  <si>
    <t>-970212259</t>
  </si>
  <si>
    <t>https://podminky.urs.cz/item/CS_URS_2023_01/997211519</t>
  </si>
  <si>
    <t>420*15 'Přepočtené koeficientem množství</t>
  </si>
  <si>
    <t>96</t>
  </si>
  <si>
    <t>997221111</t>
  </si>
  <si>
    <t>Vodorovná doprava suti nošením s naložením a se složením ze sypkých materiálů, na vzdálenost do 50 m</t>
  </si>
  <si>
    <t>-437108873</t>
  </si>
  <si>
    <t>https://podminky.urs.cz/item/CS_URS_2023_01/997221111</t>
  </si>
  <si>
    <t>97</t>
  </si>
  <si>
    <t>997221141</t>
  </si>
  <si>
    <t>Vodorovná doprava suti stavebním kolečkem s naložením a se složením ze sypkých materiálů, na vzdálenost do 50 m</t>
  </si>
  <si>
    <t>-1599526202</t>
  </si>
  <si>
    <t>https://podminky.urs.cz/item/CS_URS_2023_01/997221141</t>
  </si>
  <si>
    <t>98</t>
  </si>
  <si>
    <t>997221149</t>
  </si>
  <si>
    <t>Vodorovná doprava suti stavebním kolečkem s naložením a se složením ze sypkých materiálů, na vzdálenost Příplatek k ceně za každých dalších i započatých 10 m přes 50 m</t>
  </si>
  <si>
    <t>101253106</t>
  </si>
  <si>
    <t>https://podminky.urs.cz/item/CS_URS_2023_01/997221149</t>
  </si>
  <si>
    <t>420*5 'Přepočtené koeficientem množství</t>
  </si>
  <si>
    <t>99</t>
  </si>
  <si>
    <t>997013601</t>
  </si>
  <si>
    <t>Poplatek za uložení stavebního odpadu na skládce (skládkovné) z prostého betonu zatříděného do Katalogu odpadů pod kódem 17 01 01</t>
  </si>
  <si>
    <t>-900536544</t>
  </si>
  <si>
    <t>https://podminky.urs.cz/item/CS_URS_2023_01/997013601</t>
  </si>
  <si>
    <t>100</t>
  </si>
  <si>
    <t>997013843</t>
  </si>
  <si>
    <t>Poplatek za uložení stavebního odpadu na skládce (skládkovné) odpadního materiálu po otryskávání s obsahem nebezpečných látek zatříděného do katalogu odpadů pod kódem 12 01 16</t>
  </si>
  <si>
    <t>-1299115942</t>
  </si>
  <si>
    <t>https://podminky.urs.cz/item/CS_URS_2023_01/997013843</t>
  </si>
  <si>
    <t>998</t>
  </si>
  <si>
    <t>Přesun hmot</t>
  </si>
  <si>
    <t>101</t>
  </si>
  <si>
    <t>998212111</t>
  </si>
  <si>
    <t>Přesun hmot pro mosty zděné, betonové monolitické, spřažené ocelobetonové nebo kovové vodorovná dopravní vzdálenost do 100 m výška mostu do 20 m</t>
  </si>
  <si>
    <t>490630142</t>
  </si>
  <si>
    <t>https://podminky.urs.cz/item/CS_URS_2023_01/998212111</t>
  </si>
  <si>
    <t>102</t>
  </si>
  <si>
    <t>998212191</t>
  </si>
  <si>
    <t>Přesun hmot pro mosty zděné, betonové monolitické, spřažené ocelobetonové nebo kovové Příplatek k cenám za zvětšený přesun přes přes vymezenou největší dopravní vzdálenost do 1000 m</t>
  </si>
  <si>
    <t>1524966127</t>
  </si>
  <si>
    <t>https://podminky.urs.cz/item/CS_URS_2023_01/998212191</t>
  </si>
  <si>
    <t>PSV</t>
  </si>
  <si>
    <t>Práce a dodávky PSV</t>
  </si>
  <si>
    <t>764</t>
  </si>
  <si>
    <t>Konstrukce klempířské</t>
  </si>
  <si>
    <t>103</t>
  </si>
  <si>
    <t>764551444.R</t>
  </si>
  <si>
    <t>Kotlík pro svod odvodnění z nerezového plechu 500/500 mm</t>
  </si>
  <si>
    <t>141486635</t>
  </si>
  <si>
    <t>767</t>
  </si>
  <si>
    <t>Konstrukce zámečnické</t>
  </si>
  <si>
    <t>104</t>
  </si>
  <si>
    <t>767995122.R</t>
  </si>
  <si>
    <t>Dodávka a montáž kovových doplňkových konstrukcí</t>
  </si>
  <si>
    <t>2007640080</t>
  </si>
  <si>
    <t>789</t>
  </si>
  <si>
    <t>Povrchové úpravy ocelových konstrukcí a technologických zařízení</t>
  </si>
  <si>
    <t>105</t>
  </si>
  <si>
    <t>789355160</t>
  </si>
  <si>
    <t>Nátěry pásové korozně namáhaných míst (svary, hrany, kouty, šroubové spoje, apod.) tloušťky 50 μm zařízení s povrchem členitým dvousložkový epoxidový</t>
  </si>
  <si>
    <t>-248836518</t>
  </si>
  <si>
    <t>https://podminky.urs.cz/item/CS_URS_2023_01/789355160</t>
  </si>
  <si>
    <t xml:space="preserve">Poznámka k položce:_x000D_
Nátěry pásové korozně namáhaných míst (svary, hrany, kouty, šroubové spoje, apod.) tloušťky 50 μm zařízení s povrchem členitým dvousložkový epoxidový.     1. Nátěr je prováděn štětcem před aplikací vlastní vrstvy nátěru._x000D_
_x000D_
</t>
  </si>
  <si>
    <t xml:space="preserve">"šrouby - ocelová nosná konstrukce"   5900*0,03"    </t>
  </si>
  <si>
    <t xml:space="preserve">"hrany - ocelová nosná konstrukce"    5900*0,14"    </t>
  </si>
  <si>
    <t>Práce a dodávky M</t>
  </si>
  <si>
    <t>46-M</t>
  </si>
  <si>
    <t>Zemní práce při extr.mont.pracích</t>
  </si>
  <si>
    <t>106</t>
  </si>
  <si>
    <t>460881411.R</t>
  </si>
  <si>
    <t>Zřízení provizorní komunikace ze zákrytových desek</t>
  </si>
  <si>
    <t>38618292</t>
  </si>
  <si>
    <t>65,0*1,5</t>
  </si>
  <si>
    <t>107</t>
  </si>
  <si>
    <t>59381003.R</t>
  </si>
  <si>
    <t>zákrytové protiskluzové desky</t>
  </si>
  <si>
    <t>128</t>
  </si>
  <si>
    <t>1743040610</t>
  </si>
  <si>
    <t>195*0,5 'Přepočtené koeficientem množství</t>
  </si>
  <si>
    <t>HZS</t>
  </si>
  <si>
    <t>Hodinové zúčtovací sazby</t>
  </si>
  <si>
    <t>108</t>
  </si>
  <si>
    <t>HZS1291</t>
  </si>
  <si>
    <t>Hodinové zúčtovací sazby profesí HSV zemní a pomocné práce pomocný stavební dělník</t>
  </si>
  <si>
    <t>hod</t>
  </si>
  <si>
    <t>512</t>
  </si>
  <si>
    <t>-420705109</t>
  </si>
  <si>
    <t>https://podminky.urs.cz/item/CS_URS_2023_01/HZS1291</t>
  </si>
  <si>
    <t>Poznámka k položce:_x000D_
sanace pochozích ploch říms a zábradlí</t>
  </si>
  <si>
    <t>"bezpečnostní hlídka"    (10*2)*20</t>
  </si>
  <si>
    <t>109</t>
  </si>
  <si>
    <t>HZS1452</t>
  </si>
  <si>
    <t>Hodinové zúčtovací sazby profesí HSV provádění konstrukcí inženýrských a dopravních staveb dělník údržby mostů kvalifikovaný</t>
  </si>
  <si>
    <t>320367829</t>
  </si>
  <si>
    <t>https://podminky.urs.cz/item/CS_URS_2023_01/HZS1452</t>
  </si>
  <si>
    <t>"repase stávajících úchytů odvodnění - 78 kusů"    156</t>
  </si>
  <si>
    <t xml:space="preserve">23-02-02 - Oprava mostu v km 9,053 _ VRN </t>
  </si>
  <si>
    <t xml:space="preserve">23-02-02/1 - Oprava mostu v km 9,053 _ VRN 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</si>
  <si>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</si>
  <si>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</si>
  <si>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</si>
  <si>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</si>
  <si>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</si>
  <si>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</si>
  <si>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</si>
  <si>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</si>
  <si>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</si>
  <si>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</si>
  <si>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</si>
  <si>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kpl</t>
  </si>
  <si>
    <t>1024</t>
  </si>
  <si>
    <t>1686145843</t>
  </si>
  <si>
    <t>https://podminky.urs.cz/item/CS_URS_2023_01/030001000</t>
  </si>
  <si>
    <t>Poznámka k položce:_x000D_
dodávky vody a energie, příjezdové komunikace</t>
  </si>
  <si>
    <t>034002000</t>
  </si>
  <si>
    <t>Zabezpečení staveniště</t>
  </si>
  <si>
    <t>-1682151313</t>
  </si>
  <si>
    <t>https://podminky.urs.cz/item/CS_URS_2023_01/034002000</t>
  </si>
  <si>
    <t>Poznámka k položce:_x000D_
střežení mimo pracovní dobu._x000D_
Předpoklad 40 dnů</t>
  </si>
  <si>
    <t>035002000</t>
  </si>
  <si>
    <t>Pronájmy ploch, objektů</t>
  </si>
  <si>
    <t>-1625558394</t>
  </si>
  <si>
    <t>https://podminky.urs.cz/item/CS_URS_2023_01/035002000</t>
  </si>
  <si>
    <t>Poznámka k položce:_x000D_
pronájmy pozemků a komunikací</t>
  </si>
  <si>
    <t>034403000</t>
  </si>
  <si>
    <t>Osvětlení staveniště</t>
  </si>
  <si>
    <t>1706802058</t>
  </si>
  <si>
    <t>https://podminky.urs.cz/item/CS_URS_2023_01/034403000</t>
  </si>
  <si>
    <t>Poznámka k položce:_x000D_
zabezpečení osvětlení pracoviště pro práci za snížené viditelnosti (práce nad tramvajovým kolejištěm)</t>
  </si>
  <si>
    <t>039002000</t>
  </si>
  <si>
    <t>Zrušení zařízení staveniště</t>
  </si>
  <si>
    <t>-2064374182</t>
  </si>
  <si>
    <t>https://podminky.urs.cz/item/CS_URS_2023_01/039002000</t>
  </si>
  <si>
    <t>Poznámka k položce:_x000D_
včetně uvedení dotčených pozemků do původního stavu</t>
  </si>
  <si>
    <t>VRN4</t>
  </si>
  <si>
    <t>Inženýrská činnost</t>
  </si>
  <si>
    <t>042903000</t>
  </si>
  <si>
    <t>Ostatní posudky</t>
  </si>
  <si>
    <t>-1286647129</t>
  </si>
  <si>
    <t>https://podminky.urs.cz/item/CS_URS_2023_01/042903000</t>
  </si>
  <si>
    <t>Poznámka k položce:_x000D_
rozbory odpadů na PCB a těžké kovy, včetně odběru a zprávy</t>
  </si>
  <si>
    <t>VRN6</t>
  </si>
  <si>
    <t>Územní vlivy</t>
  </si>
  <si>
    <t>060001000</t>
  </si>
  <si>
    <t>1969002908</t>
  </si>
  <si>
    <t>https://podminky.urs.cz/item/CS_URS_2023_01/060001000</t>
  </si>
  <si>
    <t>065002000</t>
  </si>
  <si>
    <t>Mimostaveništní doprava materiálů a mechanizace</t>
  </si>
  <si>
    <t>-2140014472</t>
  </si>
  <si>
    <t>https://podminky.urs.cz/item/CS_URS_2023_01/065002000</t>
  </si>
  <si>
    <t>Poznámka k položce:_x000D_
přepravy, které nejsou zakalkulovány v rozpočtu, včetně autojeřábů</t>
  </si>
  <si>
    <t>VRN7</t>
  </si>
  <si>
    <t>Provozní vlivy</t>
  </si>
  <si>
    <t>070001000</t>
  </si>
  <si>
    <t>1550394604</t>
  </si>
  <si>
    <t>https://podminky.urs.cz/item/CS_URS_2023_01/070001000</t>
  </si>
  <si>
    <t>Poznámka k položce:_x000D_
provoz investora a třetích osob, silniční provoz, ztížený provoz vozidel ve velkoměstech, ochranná pásma a ostatní provozní vlivy</t>
  </si>
  <si>
    <t>072103002.0</t>
  </si>
  <si>
    <t>Zajištění DIO a DIR komunikace I. třídy - 0.Fáze</t>
  </si>
  <si>
    <t>1466627885</t>
  </si>
  <si>
    <t>072103002.1</t>
  </si>
  <si>
    <t>Zajištění DIO a DIR komunikace I. třídy - 1.Fáze</t>
  </si>
  <si>
    <t>-99529244</t>
  </si>
  <si>
    <t>072103002.2</t>
  </si>
  <si>
    <t>Zajištění DIO a DIR komunikace I. třídy - 2.Fáze</t>
  </si>
  <si>
    <t>600541970</t>
  </si>
  <si>
    <t>074002000</t>
  </si>
  <si>
    <t>Železniční a městský kolejový provoz</t>
  </si>
  <si>
    <t>-1156007347</t>
  </si>
  <si>
    <t>https://podminky.urs.cz/item/CS_URS_2023_01/074002000</t>
  </si>
  <si>
    <t>Poznámka k položce:_x000D_
poplatky související s uzavřením tramvajových spojů. 650 000,-</t>
  </si>
  <si>
    <t>VRN8</t>
  </si>
  <si>
    <t>Přesun stavebních kapacit</t>
  </si>
  <si>
    <t>082002000</t>
  </si>
  <si>
    <t>Stravné, nocležné</t>
  </si>
  <si>
    <t>-1978531219</t>
  </si>
  <si>
    <t>https://podminky.urs.cz/item/CS_URS_2023_01/082002000</t>
  </si>
  <si>
    <t>Poznámka k položce:_x000D_
Ubytování pracovníků v místě stravby včetně dopravného.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</si>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</sst>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81111111" TargetMode="External"/><Relationship Id="rId18" Type="http://schemas.openxmlformats.org/officeDocument/2006/relationships/hyperlink" Target="https://podminky.urs.cz/item/CS_URS_2023_01/429172112" TargetMode="External"/><Relationship Id="rId26" Type="http://schemas.openxmlformats.org/officeDocument/2006/relationships/hyperlink" Target="https://podminky.urs.cz/item/CS_URS_2023_01/577166121" TargetMode="External"/><Relationship Id="rId39" Type="http://schemas.openxmlformats.org/officeDocument/2006/relationships/hyperlink" Target="https://podminky.urs.cz/item/CS_URS_2023_01/936992161" TargetMode="External"/><Relationship Id="rId21" Type="http://schemas.openxmlformats.org/officeDocument/2006/relationships/hyperlink" Target="https://podminky.urs.cz/item/CS_URS_2023_01/451476122" TargetMode="External"/><Relationship Id="rId34" Type="http://schemas.openxmlformats.org/officeDocument/2006/relationships/hyperlink" Target="https://podminky.urs.cz/item/CS_URS_2023_01/916131213" TargetMode="External"/><Relationship Id="rId42" Type="http://schemas.openxmlformats.org/officeDocument/2006/relationships/hyperlink" Target="https://podminky.urs.cz/item/CS_URS_2023_01/952904121" TargetMode="External"/><Relationship Id="rId47" Type="http://schemas.openxmlformats.org/officeDocument/2006/relationships/hyperlink" Target="https://podminky.urs.cz/item/CS_URS_2023_01/925942326" TargetMode="External"/><Relationship Id="rId50" Type="http://schemas.openxmlformats.org/officeDocument/2006/relationships/hyperlink" Target="https://podminky.urs.cz/item/CS_URS_2023_01/943121111" TargetMode="External"/><Relationship Id="rId55" Type="http://schemas.openxmlformats.org/officeDocument/2006/relationships/hyperlink" Target="https://podminky.urs.cz/item/CS_URS_2023_01/944111122" TargetMode="External"/><Relationship Id="rId63" Type="http://schemas.openxmlformats.org/officeDocument/2006/relationships/hyperlink" Target="https://podminky.urs.cz/item/CS_URS_2023_01/985121221" TargetMode="External"/><Relationship Id="rId68" Type="http://schemas.openxmlformats.org/officeDocument/2006/relationships/hyperlink" Target="https://podminky.urs.cz/item/CS_URS_2023_01/985132311" TargetMode="External"/><Relationship Id="rId76" Type="http://schemas.openxmlformats.org/officeDocument/2006/relationships/hyperlink" Target="https://podminky.urs.cz/item/CS_URS_2023_01/985323111" TargetMode="External"/><Relationship Id="rId84" Type="http://schemas.openxmlformats.org/officeDocument/2006/relationships/hyperlink" Target="https://podminky.urs.cz/item/CS_URS_2023_01/997013601" TargetMode="External"/><Relationship Id="rId89" Type="http://schemas.openxmlformats.org/officeDocument/2006/relationships/hyperlink" Target="https://podminky.urs.cz/item/CS_URS_2023_01/HZS1291" TargetMode="External"/><Relationship Id="rId7" Type="http://schemas.openxmlformats.org/officeDocument/2006/relationships/hyperlink" Target="https://podminky.urs.cz/item/CS_URS_2023_01/162751117" TargetMode="External"/><Relationship Id="rId71" Type="http://schemas.openxmlformats.org/officeDocument/2006/relationships/hyperlink" Target="https://podminky.urs.cz/item/CS_URS_2023_01/985233122" TargetMode="External"/><Relationship Id="rId2" Type="http://schemas.openxmlformats.org/officeDocument/2006/relationships/hyperlink" Target="https://podminky.urs.cz/item/CS_URS_2023_01/113107184" TargetMode="External"/><Relationship Id="rId16" Type="http://schemas.openxmlformats.org/officeDocument/2006/relationships/hyperlink" Target="https://podminky.urs.cz/item/CS_URS_2023_01/421941211" TargetMode="External"/><Relationship Id="rId29" Type="http://schemas.openxmlformats.org/officeDocument/2006/relationships/hyperlink" Target="https://podminky.urs.cz/item/CS_URS_2023_01/624631222" TargetMode="External"/><Relationship Id="rId11" Type="http://schemas.openxmlformats.org/officeDocument/2006/relationships/hyperlink" Target="https://podminky.urs.cz/item/CS_URS_2023_01/174151101" TargetMode="External"/><Relationship Id="rId24" Type="http://schemas.openxmlformats.org/officeDocument/2006/relationships/hyperlink" Target="https://podminky.urs.cz/item/CS_URS_2023_01/567122111" TargetMode="External"/><Relationship Id="rId32" Type="http://schemas.openxmlformats.org/officeDocument/2006/relationships/hyperlink" Target="https://podminky.urs.cz/item/CS_URS_2023_01/628613611" TargetMode="External"/><Relationship Id="rId37" Type="http://schemas.openxmlformats.org/officeDocument/2006/relationships/hyperlink" Target="https://podminky.urs.cz/item/CS_URS_2023_01/936943934" TargetMode="External"/><Relationship Id="rId40" Type="http://schemas.openxmlformats.org/officeDocument/2006/relationships/hyperlink" Target="https://podminky.urs.cz/item/CS_URS_2023_01/938905311" TargetMode="External"/><Relationship Id="rId45" Type="http://schemas.openxmlformats.org/officeDocument/2006/relationships/hyperlink" Target="https://podminky.urs.cz/item/CS_URS_2023_01/925942325" TargetMode="External"/><Relationship Id="rId53" Type="http://schemas.openxmlformats.org/officeDocument/2006/relationships/hyperlink" Target="https://podminky.urs.cz/item/CS_URS_2023_01/949211211" TargetMode="External"/><Relationship Id="rId58" Type="http://schemas.openxmlformats.org/officeDocument/2006/relationships/hyperlink" Target="https://podminky.urs.cz/item/CS_URS_2023_01/944611111" TargetMode="External"/><Relationship Id="rId66" Type="http://schemas.openxmlformats.org/officeDocument/2006/relationships/hyperlink" Target="https://podminky.urs.cz/item/CS_URS_2023_01/985121223" TargetMode="External"/><Relationship Id="rId74" Type="http://schemas.openxmlformats.org/officeDocument/2006/relationships/hyperlink" Target="https://podminky.urs.cz/item/CS_URS_2023_01/985311115" TargetMode="External"/><Relationship Id="rId79" Type="http://schemas.openxmlformats.org/officeDocument/2006/relationships/hyperlink" Target="https://podminky.urs.cz/item/CS_URS_2023_01/997211511" TargetMode="External"/><Relationship Id="rId87" Type="http://schemas.openxmlformats.org/officeDocument/2006/relationships/hyperlink" Target="https://podminky.urs.cz/item/CS_URS_2023_01/998212191" TargetMode="External"/><Relationship Id="rId5" Type="http://schemas.openxmlformats.org/officeDocument/2006/relationships/hyperlink" Target="https://podminky.urs.cz/item/CS_URS_2023_01/122252204" TargetMode="External"/><Relationship Id="rId61" Type="http://schemas.openxmlformats.org/officeDocument/2006/relationships/hyperlink" Target="https://podminky.urs.cz/item/CS_URS_2023_01/985121121" TargetMode="External"/><Relationship Id="rId82" Type="http://schemas.openxmlformats.org/officeDocument/2006/relationships/hyperlink" Target="https://podminky.urs.cz/item/CS_URS_2023_01/997221141" TargetMode="External"/><Relationship Id="rId90" Type="http://schemas.openxmlformats.org/officeDocument/2006/relationships/hyperlink" Target="https://podminky.urs.cz/item/CS_URS_2023_01/HZS1452" TargetMode="External"/><Relationship Id="rId19" Type="http://schemas.openxmlformats.org/officeDocument/2006/relationships/hyperlink" Target="https://podminky.urs.cz/item/CS_URS_2023_01/429172212" TargetMode="External"/><Relationship Id="rId14" Type="http://schemas.openxmlformats.org/officeDocument/2006/relationships/hyperlink" Target="https://podminky.urs.cz/item/CS_URS_2023_01/181111124" TargetMode="External"/><Relationship Id="rId22" Type="http://schemas.openxmlformats.org/officeDocument/2006/relationships/hyperlink" Target="https://podminky.urs.cz/item/CS_URS_2023_01/465513157" TargetMode="External"/><Relationship Id="rId27" Type="http://schemas.openxmlformats.org/officeDocument/2006/relationships/hyperlink" Target="https://podminky.urs.cz/item/CS_URS_2023_01/577144121" TargetMode="External"/><Relationship Id="rId30" Type="http://schemas.openxmlformats.org/officeDocument/2006/relationships/hyperlink" Target="https://podminky.urs.cz/item/CS_URS_2023_01/628613222" TargetMode="External"/><Relationship Id="rId35" Type="http://schemas.openxmlformats.org/officeDocument/2006/relationships/hyperlink" Target="https://podminky.urs.cz/item/CS_URS_2023_01/919735114" TargetMode="External"/><Relationship Id="rId43" Type="http://schemas.openxmlformats.org/officeDocument/2006/relationships/hyperlink" Target="https://podminky.urs.cz/item/CS_URS_2023_01/966075321" TargetMode="External"/><Relationship Id="rId48" Type="http://schemas.openxmlformats.org/officeDocument/2006/relationships/hyperlink" Target="https://podminky.urs.cz/item/CS_URS_2023_01/941321211" TargetMode="External"/><Relationship Id="rId56" Type="http://schemas.openxmlformats.org/officeDocument/2006/relationships/hyperlink" Target="https://podminky.urs.cz/item/CS_URS_2023_01/944111222" TargetMode="External"/><Relationship Id="rId64" Type="http://schemas.openxmlformats.org/officeDocument/2006/relationships/hyperlink" Target="https://podminky.urs.cz/item/CS_URS_2023_01/985121222" TargetMode="External"/><Relationship Id="rId69" Type="http://schemas.openxmlformats.org/officeDocument/2006/relationships/hyperlink" Target="https://podminky.urs.cz/item/CS_URS_2023_01/985142112" TargetMode="External"/><Relationship Id="rId77" Type="http://schemas.openxmlformats.org/officeDocument/2006/relationships/hyperlink" Target="https://podminky.urs.cz/item/CS_URS_2023_01/985324211" TargetMode="External"/><Relationship Id="rId8" Type="http://schemas.openxmlformats.org/officeDocument/2006/relationships/hyperlink" Target="https://podminky.urs.cz/item/CS_URS_2023_01/162751119" TargetMode="External"/><Relationship Id="rId51" Type="http://schemas.openxmlformats.org/officeDocument/2006/relationships/hyperlink" Target="https://podminky.urs.cz/item/CS_URS_2023_01/943121811" TargetMode="External"/><Relationship Id="rId72" Type="http://schemas.openxmlformats.org/officeDocument/2006/relationships/hyperlink" Target="https://podminky.urs.cz/item/CS_URS_2023_01/985311111" TargetMode="External"/><Relationship Id="rId80" Type="http://schemas.openxmlformats.org/officeDocument/2006/relationships/hyperlink" Target="https://podminky.urs.cz/item/CS_URS_2023_01/997211519" TargetMode="External"/><Relationship Id="rId85" Type="http://schemas.openxmlformats.org/officeDocument/2006/relationships/hyperlink" Target="https://podminky.urs.cz/item/CS_URS_2023_01/997013843" TargetMode="External"/><Relationship Id="rId3" Type="http://schemas.openxmlformats.org/officeDocument/2006/relationships/hyperlink" Target="https://podminky.urs.cz/item/CS_URS_2023_01/113107165" TargetMode="External"/><Relationship Id="rId12" Type="http://schemas.openxmlformats.org/officeDocument/2006/relationships/hyperlink" Target="https://podminky.urs.cz/item/CS_URS_2023_01/174151103" TargetMode="External"/><Relationship Id="rId17" Type="http://schemas.openxmlformats.org/officeDocument/2006/relationships/hyperlink" Target="https://podminky.urs.cz/item/CS_URS_2023_01/421941311" TargetMode="External"/><Relationship Id="rId25" Type="http://schemas.openxmlformats.org/officeDocument/2006/relationships/hyperlink" Target="https://podminky.urs.cz/item/CS_URS_2023_01/577156121" TargetMode="External"/><Relationship Id="rId33" Type="http://schemas.openxmlformats.org/officeDocument/2006/relationships/hyperlink" Target="https://podminky.urs.cz/item/CS_URS_2023_01/628613511" TargetMode="External"/><Relationship Id="rId38" Type="http://schemas.openxmlformats.org/officeDocument/2006/relationships/hyperlink" Target="https://podminky.urs.cz/item/CS_URS_2023_01/936992121" TargetMode="External"/><Relationship Id="rId46" Type="http://schemas.openxmlformats.org/officeDocument/2006/relationships/hyperlink" Target="https://podminky.urs.cz/item/CS_URS_2023_01/966075322" TargetMode="External"/><Relationship Id="rId59" Type="http://schemas.openxmlformats.org/officeDocument/2006/relationships/hyperlink" Target="https://podminky.urs.cz/item/CS_URS_2023_01/944611211" TargetMode="External"/><Relationship Id="rId67" Type="http://schemas.openxmlformats.org/officeDocument/2006/relationships/hyperlink" Target="https://podminky.urs.cz/item/CS_URS_2023_01/985131311" TargetMode="External"/><Relationship Id="rId20" Type="http://schemas.openxmlformats.org/officeDocument/2006/relationships/hyperlink" Target="https://podminky.urs.cz/item/CS_URS_2023_01/451476121" TargetMode="External"/><Relationship Id="rId41" Type="http://schemas.openxmlformats.org/officeDocument/2006/relationships/hyperlink" Target="https://podminky.urs.cz/item/CS_URS_2023_01/938905312" TargetMode="External"/><Relationship Id="rId54" Type="http://schemas.openxmlformats.org/officeDocument/2006/relationships/hyperlink" Target="https://podminky.urs.cz/item/CS_URS_2023_01/949211811" TargetMode="External"/><Relationship Id="rId62" Type="http://schemas.openxmlformats.org/officeDocument/2006/relationships/hyperlink" Target="https://podminky.urs.cz/item/CS_URS_2023_01/985121122" TargetMode="External"/><Relationship Id="rId70" Type="http://schemas.openxmlformats.org/officeDocument/2006/relationships/hyperlink" Target="https://podminky.urs.cz/item/CS_URS_2023_01/985231112" TargetMode="External"/><Relationship Id="rId75" Type="http://schemas.openxmlformats.org/officeDocument/2006/relationships/hyperlink" Target="https://podminky.urs.cz/item/CS_URS_2023_01/985321111" TargetMode="External"/><Relationship Id="rId83" Type="http://schemas.openxmlformats.org/officeDocument/2006/relationships/hyperlink" Target="https://podminky.urs.cz/item/CS_URS_2023_01/997221149" TargetMode="External"/><Relationship Id="rId88" Type="http://schemas.openxmlformats.org/officeDocument/2006/relationships/hyperlink" Target="https://podminky.urs.cz/item/CS_URS_2023_01/789355160" TargetMode="External"/><Relationship Id="rId91" Type="http://schemas.openxmlformats.org/officeDocument/2006/relationships/drawing" Target="../drawings/drawing2.xml"/><Relationship Id="rId1" Type="http://schemas.openxmlformats.org/officeDocument/2006/relationships/hyperlink" Target="https://podminky.urs.cz/item/CS_URS_2023_01/113106125" TargetMode="External"/><Relationship Id="rId6" Type="http://schemas.openxmlformats.org/officeDocument/2006/relationships/hyperlink" Target="https://podminky.urs.cz/item/CS_URS_2023_01/122252501" TargetMode="External"/><Relationship Id="rId15" Type="http://schemas.openxmlformats.org/officeDocument/2006/relationships/hyperlink" Target="https://podminky.urs.cz/item/CS_URS_2023_01/181411123" TargetMode="External"/><Relationship Id="rId23" Type="http://schemas.openxmlformats.org/officeDocument/2006/relationships/hyperlink" Target="https://podminky.urs.cz/item/CS_URS_2023_01/953961212" TargetMode="External"/><Relationship Id="rId28" Type="http://schemas.openxmlformats.org/officeDocument/2006/relationships/hyperlink" Target="https://podminky.urs.cz/item/CS_URS_2023_01/596412312" TargetMode="External"/><Relationship Id="rId36" Type="http://schemas.openxmlformats.org/officeDocument/2006/relationships/hyperlink" Target="https://podminky.urs.cz/item/CS_URS_2023_01/936943927" TargetMode="External"/><Relationship Id="rId49" Type="http://schemas.openxmlformats.org/officeDocument/2006/relationships/hyperlink" Target="https://podminky.urs.cz/item/CS_URS_2023_01/943121211" TargetMode="External"/><Relationship Id="rId57" Type="http://schemas.openxmlformats.org/officeDocument/2006/relationships/hyperlink" Target="https://podminky.urs.cz/item/CS_URS_2023_01/944111822" TargetMode="External"/><Relationship Id="rId10" Type="http://schemas.openxmlformats.org/officeDocument/2006/relationships/hyperlink" Target="https://podminky.urs.cz/item/CS_URS_2023_01/171201221" TargetMode="External"/><Relationship Id="rId31" Type="http://schemas.openxmlformats.org/officeDocument/2006/relationships/hyperlink" Target="https://podminky.urs.cz/item/CS_URS_2023_01/628613224" TargetMode="External"/><Relationship Id="rId44" Type="http://schemas.openxmlformats.org/officeDocument/2006/relationships/hyperlink" Target="https://podminky.urs.cz/item/CS_URS_2023_01/925942315" TargetMode="External"/><Relationship Id="rId52" Type="http://schemas.openxmlformats.org/officeDocument/2006/relationships/hyperlink" Target="https://podminky.urs.cz/item/CS_URS_2023_01/949211111" TargetMode="External"/><Relationship Id="rId60" Type="http://schemas.openxmlformats.org/officeDocument/2006/relationships/hyperlink" Target="https://podminky.urs.cz/item/CS_URS_2023_01/944611811" TargetMode="External"/><Relationship Id="rId65" Type="http://schemas.openxmlformats.org/officeDocument/2006/relationships/hyperlink" Target="https://podminky.urs.cz/item/CS_URS_2023_01/985121123" TargetMode="External"/><Relationship Id="rId73" Type="http://schemas.openxmlformats.org/officeDocument/2006/relationships/hyperlink" Target="https://podminky.urs.cz/item/CS_URS_2023_01/985311113" TargetMode="External"/><Relationship Id="rId78" Type="http://schemas.openxmlformats.org/officeDocument/2006/relationships/hyperlink" Target="https://podminky.urs.cz/item/CS_URS_2023_01/997211611" TargetMode="External"/><Relationship Id="rId81" Type="http://schemas.openxmlformats.org/officeDocument/2006/relationships/hyperlink" Target="https://podminky.urs.cz/item/CS_URS_2023_01/997221111" TargetMode="External"/><Relationship Id="rId86" Type="http://schemas.openxmlformats.org/officeDocument/2006/relationships/hyperlink" Target="https://podminky.urs.cz/item/CS_URS_2023_01/998212111" TargetMode="External"/><Relationship Id="rId4" Type="http://schemas.openxmlformats.org/officeDocument/2006/relationships/hyperlink" Target="https://podminky.urs.cz/item/CS_URS_2023_01/113202111" TargetMode="External"/><Relationship Id="rId9" Type="http://schemas.openxmlformats.org/officeDocument/2006/relationships/hyperlink" Target="https://podminky.urs.cz/item/CS_URS_2023_01/997013645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65002000" TargetMode="External"/><Relationship Id="rId3" Type="http://schemas.openxmlformats.org/officeDocument/2006/relationships/hyperlink" Target="https://podminky.urs.cz/item/CS_URS_2023_01/035002000" TargetMode="External"/><Relationship Id="rId7" Type="http://schemas.openxmlformats.org/officeDocument/2006/relationships/hyperlink" Target="https://podminky.urs.cz/item/CS_URS_2023_01/060001000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034002000" TargetMode="External"/><Relationship Id="rId1" Type="http://schemas.openxmlformats.org/officeDocument/2006/relationships/hyperlink" Target="https://podminky.urs.cz/item/CS_URS_2023_01/030001000" TargetMode="External"/><Relationship Id="rId6" Type="http://schemas.openxmlformats.org/officeDocument/2006/relationships/hyperlink" Target="https://podminky.urs.cz/item/CS_URS_2023_01/042903000" TargetMode="External"/><Relationship Id="rId11" Type="http://schemas.openxmlformats.org/officeDocument/2006/relationships/hyperlink" Target="https://podminky.urs.cz/item/CS_URS_2023_01/082002000" TargetMode="External"/><Relationship Id="rId5" Type="http://schemas.openxmlformats.org/officeDocument/2006/relationships/hyperlink" Target="https://podminky.urs.cz/item/CS_URS_2023_01/039002000" TargetMode="External"/><Relationship Id="rId10" Type="http://schemas.openxmlformats.org/officeDocument/2006/relationships/hyperlink" Target="https://podminky.urs.cz/item/CS_URS_2023_01/074002000" TargetMode="External"/><Relationship Id="rId4" Type="http://schemas.openxmlformats.org/officeDocument/2006/relationships/hyperlink" Target="https://podminky.urs.cz/item/CS_URS_2023_01/034403000" TargetMode="External"/><Relationship Id="rId9" Type="http://schemas.openxmlformats.org/officeDocument/2006/relationships/hyperlink" Target="https://podminky.urs.cz/item/CS_URS_2023_01/070001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A55" workbookViewId="0">
      <selection activeCell="AG56" sqref="AG56:AM5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65"/>
      <c r="AS2" s="365"/>
      <c r="AT2" s="365"/>
      <c r="AU2" s="365"/>
      <c r="AV2" s="365"/>
      <c r="AW2" s="365"/>
      <c r="AX2" s="365"/>
      <c r="AY2" s="365"/>
      <c r="AZ2" s="365"/>
      <c r="BA2" s="365"/>
      <c r="BB2" s="365"/>
      <c r="BC2" s="365"/>
      <c r="BD2" s="365"/>
      <c r="BE2" s="36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9" t="s">
        <v>14</v>
      </c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2"/>
      <c r="AQ5" s="22"/>
      <c r="AR5" s="20"/>
      <c r="BE5" s="34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1" t="s">
        <v>17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2"/>
      <c r="AQ6" s="22"/>
      <c r="AR6" s="20"/>
      <c r="BE6" s="34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47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47"/>
      <c r="BS8" s="17" t="s">
        <v>6</v>
      </c>
    </row>
    <row r="9" spans="1:74" s="1" customFormat="1" ht="29.25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1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1" t="s">
        <v>29</v>
      </c>
      <c r="AO9" s="22"/>
      <c r="AP9" s="22"/>
      <c r="AQ9" s="22"/>
      <c r="AR9" s="20"/>
      <c r="BE9" s="347"/>
      <c r="BS9" s="17" t="s">
        <v>6</v>
      </c>
    </row>
    <row r="10" spans="1:74" s="1" customFormat="1" ht="12" customHeight="1">
      <c r="B10" s="21"/>
      <c r="C10" s="22"/>
      <c r="D10" s="29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4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34</v>
      </c>
      <c r="AL11" s="22"/>
      <c r="AM11" s="22"/>
      <c r="AN11" s="27" t="s">
        <v>35</v>
      </c>
      <c r="AO11" s="22"/>
      <c r="AP11" s="22"/>
      <c r="AQ11" s="22"/>
      <c r="AR11" s="20"/>
      <c r="BE11" s="34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47"/>
      <c r="BS12" s="17" t="s">
        <v>6</v>
      </c>
    </row>
    <row r="13" spans="1:74" s="1" customFormat="1" ht="12" customHeight="1">
      <c r="B13" s="21"/>
      <c r="C13" s="22"/>
      <c r="D13" s="29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31</v>
      </c>
      <c r="AL13" s="22"/>
      <c r="AM13" s="22"/>
      <c r="AN13" s="32" t="s">
        <v>37</v>
      </c>
      <c r="AO13" s="22"/>
      <c r="AP13" s="22"/>
      <c r="AQ13" s="22"/>
      <c r="AR13" s="20"/>
      <c r="BE13" s="347"/>
      <c r="BS13" s="17" t="s">
        <v>6</v>
      </c>
    </row>
    <row r="14" spans="1:74">
      <c r="B14" s="21"/>
      <c r="C14" s="22"/>
      <c r="D14" s="22"/>
      <c r="E14" s="352" t="s">
        <v>37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29" t="s">
        <v>34</v>
      </c>
      <c r="AL14" s="22"/>
      <c r="AM14" s="22"/>
      <c r="AN14" s="32" t="s">
        <v>37</v>
      </c>
      <c r="AO14" s="22"/>
      <c r="AP14" s="22"/>
      <c r="AQ14" s="22"/>
      <c r="AR14" s="20"/>
      <c r="BE14" s="34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47"/>
      <c r="BS15" s="17" t="s">
        <v>4</v>
      </c>
    </row>
    <row r="16" spans="1:74" s="1" customFormat="1" ht="12" customHeight="1">
      <c r="B16" s="21"/>
      <c r="C16" s="22"/>
      <c r="D16" s="29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31</v>
      </c>
      <c r="AL16" s="22"/>
      <c r="AM16" s="22"/>
      <c r="AN16" s="27" t="s">
        <v>39</v>
      </c>
      <c r="AO16" s="22"/>
      <c r="AP16" s="22"/>
      <c r="AQ16" s="22"/>
      <c r="AR16" s="20"/>
      <c r="BE16" s="34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34</v>
      </c>
      <c r="AL17" s="22"/>
      <c r="AM17" s="22"/>
      <c r="AN17" s="27" t="s">
        <v>41</v>
      </c>
      <c r="AO17" s="22"/>
      <c r="AP17" s="22"/>
      <c r="AQ17" s="22"/>
      <c r="AR17" s="20"/>
      <c r="BE17" s="347"/>
      <c r="BS17" s="17" t="s">
        <v>42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47"/>
      <c r="BS18" s="17" t="s">
        <v>6</v>
      </c>
    </row>
    <row r="19" spans="1:71" s="1" customFormat="1" ht="12" customHeight="1">
      <c r="B19" s="21"/>
      <c r="C19" s="22"/>
      <c r="D19" s="29" t="s">
        <v>43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31</v>
      </c>
      <c r="AL19" s="22"/>
      <c r="AM19" s="22"/>
      <c r="AN19" s="27" t="s">
        <v>44</v>
      </c>
      <c r="AO19" s="22"/>
      <c r="AP19" s="22"/>
      <c r="AQ19" s="22"/>
      <c r="AR19" s="20"/>
      <c r="BE19" s="34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45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34</v>
      </c>
      <c r="AL20" s="22"/>
      <c r="AM20" s="22"/>
      <c r="AN20" s="27" t="s">
        <v>44</v>
      </c>
      <c r="AO20" s="22"/>
      <c r="AP20" s="22"/>
      <c r="AQ20" s="22"/>
      <c r="AR20" s="20"/>
      <c r="BE20" s="347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47"/>
    </row>
    <row r="22" spans="1:71" s="1" customFormat="1" ht="12" customHeight="1">
      <c r="B22" s="21"/>
      <c r="C22" s="22"/>
      <c r="D22" s="29" t="s">
        <v>46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47"/>
    </row>
    <row r="23" spans="1:71" s="1" customFormat="1" ht="47.25" customHeight="1">
      <c r="B23" s="21"/>
      <c r="C23" s="22"/>
      <c r="D23" s="22"/>
      <c r="E23" s="354" t="s">
        <v>47</v>
      </c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4"/>
      <c r="AN23" s="354"/>
      <c r="AO23" s="22"/>
      <c r="AP23" s="22"/>
      <c r="AQ23" s="22"/>
      <c r="AR23" s="20"/>
      <c r="BE23" s="34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47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347"/>
    </row>
    <row r="26" spans="1:71" s="2" customFormat="1" ht="25.9" customHeight="1">
      <c r="A26" s="35"/>
      <c r="B26" s="36"/>
      <c r="C26" s="37"/>
      <c r="D26" s="38" t="s">
        <v>48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5">
        <f>ROUND(AG54,2)</f>
        <v>0</v>
      </c>
      <c r="AL26" s="356"/>
      <c r="AM26" s="356"/>
      <c r="AN26" s="356"/>
      <c r="AO26" s="356"/>
      <c r="AP26" s="37"/>
      <c r="AQ26" s="37"/>
      <c r="AR26" s="40"/>
      <c r="BE26" s="347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7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7" t="s">
        <v>49</v>
      </c>
      <c r="M28" s="357"/>
      <c r="N28" s="357"/>
      <c r="O28" s="357"/>
      <c r="P28" s="357"/>
      <c r="Q28" s="37"/>
      <c r="R28" s="37"/>
      <c r="S28" s="37"/>
      <c r="T28" s="37"/>
      <c r="U28" s="37"/>
      <c r="V28" s="37"/>
      <c r="W28" s="357" t="s">
        <v>50</v>
      </c>
      <c r="X28" s="357"/>
      <c r="Y28" s="357"/>
      <c r="Z28" s="357"/>
      <c r="AA28" s="357"/>
      <c r="AB28" s="357"/>
      <c r="AC28" s="357"/>
      <c r="AD28" s="357"/>
      <c r="AE28" s="357"/>
      <c r="AF28" s="37"/>
      <c r="AG28" s="37"/>
      <c r="AH28" s="37"/>
      <c r="AI28" s="37"/>
      <c r="AJ28" s="37"/>
      <c r="AK28" s="357" t="s">
        <v>51</v>
      </c>
      <c r="AL28" s="357"/>
      <c r="AM28" s="357"/>
      <c r="AN28" s="357"/>
      <c r="AO28" s="357"/>
      <c r="AP28" s="37"/>
      <c r="AQ28" s="37"/>
      <c r="AR28" s="40"/>
      <c r="BE28" s="347"/>
    </row>
    <row r="29" spans="1:71" s="3" customFormat="1" ht="14.45" customHeight="1">
      <c r="B29" s="41"/>
      <c r="C29" s="42"/>
      <c r="D29" s="29" t="s">
        <v>52</v>
      </c>
      <c r="E29" s="42"/>
      <c r="F29" s="29" t="s">
        <v>53</v>
      </c>
      <c r="G29" s="42"/>
      <c r="H29" s="42"/>
      <c r="I29" s="42"/>
      <c r="J29" s="42"/>
      <c r="K29" s="42"/>
      <c r="L29" s="360">
        <v>0.21</v>
      </c>
      <c r="M29" s="359"/>
      <c r="N29" s="359"/>
      <c r="O29" s="359"/>
      <c r="P29" s="359"/>
      <c r="Q29" s="42"/>
      <c r="R29" s="42"/>
      <c r="S29" s="42"/>
      <c r="T29" s="42"/>
      <c r="U29" s="42"/>
      <c r="V29" s="42"/>
      <c r="W29" s="358">
        <f>ROUND(AZ54, 2)</f>
        <v>0</v>
      </c>
      <c r="X29" s="359"/>
      <c r="Y29" s="359"/>
      <c r="Z29" s="359"/>
      <c r="AA29" s="359"/>
      <c r="AB29" s="359"/>
      <c r="AC29" s="359"/>
      <c r="AD29" s="359"/>
      <c r="AE29" s="359"/>
      <c r="AF29" s="42"/>
      <c r="AG29" s="42"/>
      <c r="AH29" s="42"/>
      <c r="AI29" s="42"/>
      <c r="AJ29" s="42"/>
      <c r="AK29" s="358">
        <f>ROUND(AV54, 2)</f>
        <v>0</v>
      </c>
      <c r="AL29" s="359"/>
      <c r="AM29" s="359"/>
      <c r="AN29" s="359"/>
      <c r="AO29" s="359"/>
      <c r="AP29" s="42"/>
      <c r="AQ29" s="42"/>
      <c r="AR29" s="43"/>
      <c r="BE29" s="348"/>
    </row>
    <row r="30" spans="1:71" s="3" customFormat="1" ht="14.45" customHeight="1">
      <c r="B30" s="41"/>
      <c r="C30" s="42"/>
      <c r="D30" s="42"/>
      <c r="E30" s="42"/>
      <c r="F30" s="29" t="s">
        <v>54</v>
      </c>
      <c r="G30" s="42"/>
      <c r="H30" s="42"/>
      <c r="I30" s="42"/>
      <c r="J30" s="42"/>
      <c r="K30" s="42"/>
      <c r="L30" s="360">
        <v>0.15</v>
      </c>
      <c r="M30" s="359"/>
      <c r="N30" s="359"/>
      <c r="O30" s="359"/>
      <c r="P30" s="359"/>
      <c r="Q30" s="42"/>
      <c r="R30" s="42"/>
      <c r="S30" s="42"/>
      <c r="T30" s="42"/>
      <c r="U30" s="42"/>
      <c r="V30" s="42"/>
      <c r="W30" s="358">
        <f>ROUND(BA54, 2)</f>
        <v>0</v>
      </c>
      <c r="X30" s="359"/>
      <c r="Y30" s="359"/>
      <c r="Z30" s="359"/>
      <c r="AA30" s="359"/>
      <c r="AB30" s="359"/>
      <c r="AC30" s="359"/>
      <c r="AD30" s="359"/>
      <c r="AE30" s="359"/>
      <c r="AF30" s="42"/>
      <c r="AG30" s="42"/>
      <c r="AH30" s="42"/>
      <c r="AI30" s="42"/>
      <c r="AJ30" s="42"/>
      <c r="AK30" s="358">
        <f>ROUND(AW54, 2)</f>
        <v>0</v>
      </c>
      <c r="AL30" s="359"/>
      <c r="AM30" s="359"/>
      <c r="AN30" s="359"/>
      <c r="AO30" s="359"/>
      <c r="AP30" s="42"/>
      <c r="AQ30" s="42"/>
      <c r="AR30" s="43"/>
      <c r="BE30" s="348"/>
    </row>
    <row r="31" spans="1:71" s="3" customFormat="1" ht="14.45" hidden="1" customHeight="1">
      <c r="B31" s="41"/>
      <c r="C31" s="42"/>
      <c r="D31" s="42"/>
      <c r="E31" s="42"/>
      <c r="F31" s="29" t="s">
        <v>55</v>
      </c>
      <c r="G31" s="42"/>
      <c r="H31" s="42"/>
      <c r="I31" s="42"/>
      <c r="J31" s="42"/>
      <c r="K31" s="42"/>
      <c r="L31" s="360">
        <v>0.21</v>
      </c>
      <c r="M31" s="359"/>
      <c r="N31" s="359"/>
      <c r="O31" s="359"/>
      <c r="P31" s="359"/>
      <c r="Q31" s="42"/>
      <c r="R31" s="42"/>
      <c r="S31" s="42"/>
      <c r="T31" s="42"/>
      <c r="U31" s="42"/>
      <c r="V31" s="42"/>
      <c r="W31" s="358">
        <f>ROUND(BB54, 2)</f>
        <v>0</v>
      </c>
      <c r="X31" s="359"/>
      <c r="Y31" s="359"/>
      <c r="Z31" s="359"/>
      <c r="AA31" s="359"/>
      <c r="AB31" s="359"/>
      <c r="AC31" s="359"/>
      <c r="AD31" s="359"/>
      <c r="AE31" s="359"/>
      <c r="AF31" s="42"/>
      <c r="AG31" s="42"/>
      <c r="AH31" s="42"/>
      <c r="AI31" s="42"/>
      <c r="AJ31" s="42"/>
      <c r="AK31" s="358">
        <v>0</v>
      </c>
      <c r="AL31" s="359"/>
      <c r="AM31" s="359"/>
      <c r="AN31" s="359"/>
      <c r="AO31" s="359"/>
      <c r="AP31" s="42"/>
      <c r="AQ31" s="42"/>
      <c r="AR31" s="43"/>
      <c r="BE31" s="348"/>
    </row>
    <row r="32" spans="1:71" s="3" customFormat="1" ht="14.45" hidden="1" customHeight="1">
      <c r="B32" s="41"/>
      <c r="C32" s="42"/>
      <c r="D32" s="42"/>
      <c r="E32" s="42"/>
      <c r="F32" s="29" t="s">
        <v>56</v>
      </c>
      <c r="G32" s="42"/>
      <c r="H32" s="42"/>
      <c r="I32" s="42"/>
      <c r="J32" s="42"/>
      <c r="K32" s="42"/>
      <c r="L32" s="360">
        <v>0.15</v>
      </c>
      <c r="M32" s="359"/>
      <c r="N32" s="359"/>
      <c r="O32" s="359"/>
      <c r="P32" s="359"/>
      <c r="Q32" s="42"/>
      <c r="R32" s="42"/>
      <c r="S32" s="42"/>
      <c r="T32" s="42"/>
      <c r="U32" s="42"/>
      <c r="V32" s="42"/>
      <c r="W32" s="358">
        <f>ROUND(BC54, 2)</f>
        <v>0</v>
      </c>
      <c r="X32" s="359"/>
      <c r="Y32" s="359"/>
      <c r="Z32" s="359"/>
      <c r="AA32" s="359"/>
      <c r="AB32" s="359"/>
      <c r="AC32" s="359"/>
      <c r="AD32" s="359"/>
      <c r="AE32" s="359"/>
      <c r="AF32" s="42"/>
      <c r="AG32" s="42"/>
      <c r="AH32" s="42"/>
      <c r="AI32" s="42"/>
      <c r="AJ32" s="42"/>
      <c r="AK32" s="358">
        <v>0</v>
      </c>
      <c r="AL32" s="359"/>
      <c r="AM32" s="359"/>
      <c r="AN32" s="359"/>
      <c r="AO32" s="359"/>
      <c r="AP32" s="42"/>
      <c r="AQ32" s="42"/>
      <c r="AR32" s="43"/>
      <c r="BE32" s="348"/>
    </row>
    <row r="33" spans="1:57" s="3" customFormat="1" ht="14.45" hidden="1" customHeight="1">
      <c r="B33" s="41"/>
      <c r="C33" s="42"/>
      <c r="D33" s="42"/>
      <c r="E33" s="42"/>
      <c r="F33" s="29" t="s">
        <v>57</v>
      </c>
      <c r="G33" s="42"/>
      <c r="H33" s="42"/>
      <c r="I33" s="42"/>
      <c r="J33" s="42"/>
      <c r="K33" s="42"/>
      <c r="L33" s="360">
        <v>0</v>
      </c>
      <c r="M33" s="359"/>
      <c r="N33" s="359"/>
      <c r="O33" s="359"/>
      <c r="P33" s="359"/>
      <c r="Q33" s="42"/>
      <c r="R33" s="42"/>
      <c r="S33" s="42"/>
      <c r="T33" s="42"/>
      <c r="U33" s="42"/>
      <c r="V33" s="42"/>
      <c r="W33" s="358">
        <f>ROUND(BD54, 2)</f>
        <v>0</v>
      </c>
      <c r="X33" s="359"/>
      <c r="Y33" s="359"/>
      <c r="Z33" s="359"/>
      <c r="AA33" s="359"/>
      <c r="AB33" s="359"/>
      <c r="AC33" s="359"/>
      <c r="AD33" s="359"/>
      <c r="AE33" s="359"/>
      <c r="AF33" s="42"/>
      <c r="AG33" s="42"/>
      <c r="AH33" s="42"/>
      <c r="AI33" s="42"/>
      <c r="AJ33" s="42"/>
      <c r="AK33" s="358">
        <v>0</v>
      </c>
      <c r="AL33" s="359"/>
      <c r="AM33" s="359"/>
      <c r="AN33" s="359"/>
      <c r="AO33" s="359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59</v>
      </c>
      <c r="U35" s="46"/>
      <c r="V35" s="46"/>
      <c r="W35" s="46"/>
      <c r="X35" s="364" t="s">
        <v>60</v>
      </c>
      <c r="Y35" s="362"/>
      <c r="Z35" s="362"/>
      <c r="AA35" s="362"/>
      <c r="AB35" s="362"/>
      <c r="AC35" s="46"/>
      <c r="AD35" s="46"/>
      <c r="AE35" s="46"/>
      <c r="AF35" s="46"/>
      <c r="AG35" s="46"/>
      <c r="AH35" s="46"/>
      <c r="AI35" s="46"/>
      <c r="AJ35" s="46"/>
      <c r="AK35" s="361">
        <f>SUM(AK26:AK33)</f>
        <v>0</v>
      </c>
      <c r="AL35" s="362"/>
      <c r="AM35" s="362"/>
      <c r="AN35" s="362"/>
      <c r="AO35" s="36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3" t="s">
        <v>61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23-02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2" t="str">
        <f>K6</f>
        <v>Oprava mostu v km 9,053 úseku Praha Krč - Praha Modřany</v>
      </c>
      <c r="M45" s="323"/>
      <c r="N45" s="323"/>
      <c r="O45" s="323"/>
      <c r="P45" s="323"/>
      <c r="Q45" s="323"/>
      <c r="R45" s="323"/>
      <c r="S45" s="323"/>
      <c r="T45" s="323"/>
      <c r="U45" s="323"/>
      <c r="V45" s="323"/>
      <c r="W45" s="323"/>
      <c r="X45" s="323"/>
      <c r="Y45" s="323"/>
      <c r="Z45" s="323"/>
      <c r="AA45" s="323"/>
      <c r="AB45" s="323"/>
      <c r="AC45" s="323"/>
      <c r="AD45" s="323"/>
      <c r="AE45" s="323"/>
      <c r="AF45" s="323"/>
      <c r="AG45" s="323"/>
      <c r="AH45" s="323"/>
      <c r="AI45" s="323"/>
      <c r="AJ45" s="323"/>
      <c r="AK45" s="323"/>
      <c r="AL45" s="323"/>
      <c r="AM45" s="323"/>
      <c r="AN45" s="323"/>
      <c r="AO45" s="323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Praha-Braník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324" t="str">
        <f>IF(AN8= "","",AN8)</f>
        <v>9. 1. 2023</v>
      </c>
      <c r="AN47" s="324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29" t="s">
        <v>30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38</v>
      </c>
      <c r="AJ49" s="37"/>
      <c r="AK49" s="37"/>
      <c r="AL49" s="37"/>
      <c r="AM49" s="325" t="str">
        <f>IF(E17="","",E17)</f>
        <v>TOP CON SERVIS s.r.o.</v>
      </c>
      <c r="AN49" s="326"/>
      <c r="AO49" s="326"/>
      <c r="AP49" s="326"/>
      <c r="AQ49" s="37"/>
      <c r="AR49" s="40"/>
      <c r="AS49" s="327" t="s">
        <v>62</v>
      </c>
      <c r="AT49" s="328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29" t="s">
        <v>36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43</v>
      </c>
      <c r="AJ50" s="37"/>
      <c r="AK50" s="37"/>
      <c r="AL50" s="37"/>
      <c r="AM50" s="325" t="str">
        <f>IF(E20="","",E20)</f>
        <v xml:space="preserve"> </v>
      </c>
      <c r="AN50" s="326"/>
      <c r="AO50" s="326"/>
      <c r="AP50" s="326"/>
      <c r="AQ50" s="37"/>
      <c r="AR50" s="40"/>
      <c r="AS50" s="329"/>
      <c r="AT50" s="330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1"/>
      <c r="AT51" s="332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3" t="s">
        <v>63</v>
      </c>
      <c r="D52" s="334"/>
      <c r="E52" s="334"/>
      <c r="F52" s="334"/>
      <c r="G52" s="334"/>
      <c r="H52" s="67"/>
      <c r="I52" s="336" t="s">
        <v>64</v>
      </c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35" t="s">
        <v>65</v>
      </c>
      <c r="AH52" s="334"/>
      <c r="AI52" s="334"/>
      <c r="AJ52" s="334"/>
      <c r="AK52" s="334"/>
      <c r="AL52" s="334"/>
      <c r="AM52" s="334"/>
      <c r="AN52" s="336" t="s">
        <v>66</v>
      </c>
      <c r="AO52" s="334"/>
      <c r="AP52" s="334"/>
      <c r="AQ52" s="68" t="s">
        <v>67</v>
      </c>
      <c r="AR52" s="40"/>
      <c r="AS52" s="69" t="s">
        <v>68</v>
      </c>
      <c r="AT52" s="70" t="s">
        <v>69</v>
      </c>
      <c r="AU52" s="70" t="s">
        <v>70</v>
      </c>
      <c r="AV52" s="70" t="s">
        <v>71</v>
      </c>
      <c r="AW52" s="70" t="s">
        <v>72</v>
      </c>
      <c r="AX52" s="70" t="s">
        <v>73</v>
      </c>
      <c r="AY52" s="70" t="s">
        <v>74</v>
      </c>
      <c r="AZ52" s="70" t="s">
        <v>75</v>
      </c>
      <c r="BA52" s="70" t="s">
        <v>76</v>
      </c>
      <c r="BB52" s="70" t="s">
        <v>77</v>
      </c>
      <c r="BC52" s="70" t="s">
        <v>78</v>
      </c>
      <c r="BD52" s="71" t="s">
        <v>79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80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4">
        <f>ROUND(AG55+AG57,2)</f>
        <v>0</v>
      </c>
      <c r="AH54" s="344"/>
      <c r="AI54" s="344"/>
      <c r="AJ54" s="344"/>
      <c r="AK54" s="344"/>
      <c r="AL54" s="344"/>
      <c r="AM54" s="344"/>
      <c r="AN54" s="345">
        <f>SUM(AG54,AT54)</f>
        <v>0</v>
      </c>
      <c r="AO54" s="345"/>
      <c r="AP54" s="345"/>
      <c r="AQ54" s="79" t="s">
        <v>44</v>
      </c>
      <c r="AR54" s="80"/>
      <c r="AS54" s="81">
        <f>ROUND(AS55+AS57,2)</f>
        <v>0</v>
      </c>
      <c r="AT54" s="82">
        <f>ROUND(SUM(AV54:AW54),2)</f>
        <v>0</v>
      </c>
      <c r="AU54" s="83">
        <f>ROUND(AU55+AU57,5)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ROUND(AZ55+AZ57,2)</f>
        <v>0</v>
      </c>
      <c r="BA54" s="82">
        <f>ROUND(BA55+BA57,2)</f>
        <v>0</v>
      </c>
      <c r="BB54" s="82">
        <f>ROUND(BB55+BB57,2)</f>
        <v>0</v>
      </c>
      <c r="BC54" s="82">
        <f>ROUND(BC55+BC57,2)</f>
        <v>0</v>
      </c>
      <c r="BD54" s="84">
        <f>ROUND(BD55+BD57,2)</f>
        <v>0</v>
      </c>
      <c r="BS54" s="85" t="s">
        <v>81</v>
      </c>
      <c r="BT54" s="85" t="s">
        <v>82</v>
      </c>
      <c r="BU54" s="86" t="s">
        <v>83</v>
      </c>
      <c r="BV54" s="85" t="s">
        <v>84</v>
      </c>
      <c r="BW54" s="85" t="s">
        <v>5</v>
      </c>
      <c r="BX54" s="85" t="s">
        <v>85</v>
      </c>
      <c r="CL54" s="85" t="s">
        <v>19</v>
      </c>
    </row>
    <row r="55" spans="1:91" s="7" customFormat="1" ht="24.75" customHeight="1">
      <c r="B55" s="87"/>
      <c r="C55" s="88"/>
      <c r="D55" s="339" t="s">
        <v>86</v>
      </c>
      <c r="E55" s="339"/>
      <c r="F55" s="339"/>
      <c r="G55" s="339"/>
      <c r="H55" s="339"/>
      <c r="I55" s="89"/>
      <c r="J55" s="339" t="s">
        <v>87</v>
      </c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39"/>
      <c r="AB55" s="339"/>
      <c r="AC55" s="339"/>
      <c r="AD55" s="339"/>
      <c r="AE55" s="339"/>
      <c r="AF55" s="339"/>
      <c r="AG55" s="340">
        <f>ROUND(AG56,2)</f>
        <v>0</v>
      </c>
      <c r="AH55" s="338"/>
      <c r="AI55" s="338"/>
      <c r="AJ55" s="338"/>
      <c r="AK55" s="338"/>
      <c r="AL55" s="338"/>
      <c r="AM55" s="338"/>
      <c r="AN55" s="337">
        <f>SUM(AG55,AT55)</f>
        <v>0</v>
      </c>
      <c r="AO55" s="338"/>
      <c r="AP55" s="338"/>
      <c r="AQ55" s="90" t="s">
        <v>88</v>
      </c>
      <c r="AR55" s="91"/>
      <c r="AS55" s="92">
        <f>ROUND(AS56,2)</f>
        <v>0</v>
      </c>
      <c r="AT55" s="93">
        <f>ROUND(SUM(AV55:AW55),2)</f>
        <v>0</v>
      </c>
      <c r="AU55" s="94">
        <f>ROUND(AU56,5)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ROUND(AZ56,2)</f>
        <v>0</v>
      </c>
      <c r="BA55" s="93">
        <f>ROUND(BA56,2)</f>
        <v>0</v>
      </c>
      <c r="BB55" s="93">
        <f>ROUND(BB56,2)</f>
        <v>0</v>
      </c>
      <c r="BC55" s="93">
        <f>ROUND(BC56,2)</f>
        <v>0</v>
      </c>
      <c r="BD55" s="95">
        <f>ROUND(BD56,2)</f>
        <v>0</v>
      </c>
      <c r="BS55" s="96" t="s">
        <v>81</v>
      </c>
      <c r="BT55" s="96" t="s">
        <v>89</v>
      </c>
      <c r="BU55" s="96" t="s">
        <v>83</v>
      </c>
      <c r="BV55" s="96" t="s">
        <v>84</v>
      </c>
      <c r="BW55" s="96" t="s">
        <v>90</v>
      </c>
      <c r="BX55" s="96" t="s">
        <v>5</v>
      </c>
      <c r="CL55" s="96" t="s">
        <v>19</v>
      </c>
      <c r="CM55" s="96" t="s">
        <v>91</v>
      </c>
    </row>
    <row r="56" spans="1:91" s="4" customFormat="1" ht="23.25" customHeight="1">
      <c r="A56" s="97" t="s">
        <v>92</v>
      </c>
      <c r="B56" s="52"/>
      <c r="C56" s="98"/>
      <c r="D56" s="98"/>
      <c r="E56" s="341" t="s">
        <v>93</v>
      </c>
      <c r="F56" s="341"/>
      <c r="G56" s="341"/>
      <c r="H56" s="341"/>
      <c r="I56" s="341"/>
      <c r="J56" s="98"/>
      <c r="K56" s="341" t="s">
        <v>87</v>
      </c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42">
        <f>'23-02-01-1 - Oprava mostu...'!J32</f>
        <v>0</v>
      </c>
      <c r="AH56" s="343"/>
      <c r="AI56" s="343"/>
      <c r="AJ56" s="343"/>
      <c r="AK56" s="343"/>
      <c r="AL56" s="343"/>
      <c r="AM56" s="343"/>
      <c r="AN56" s="342">
        <f>SUM(AG56,AT56)</f>
        <v>0</v>
      </c>
      <c r="AO56" s="343"/>
      <c r="AP56" s="343"/>
      <c r="AQ56" s="99" t="s">
        <v>94</v>
      </c>
      <c r="AR56" s="54"/>
      <c r="AS56" s="100">
        <v>0</v>
      </c>
      <c r="AT56" s="101">
        <f>ROUND(SUM(AV56:AW56),2)</f>
        <v>0</v>
      </c>
      <c r="AU56" s="102">
        <f>'23-02-01-1 - Oprava mostu...'!P101</f>
        <v>0</v>
      </c>
      <c r="AV56" s="101">
        <f>'23-02-01-1 - Oprava mostu...'!J35</f>
        <v>0</v>
      </c>
      <c r="AW56" s="101">
        <f>'23-02-01-1 - Oprava mostu...'!J36</f>
        <v>0</v>
      </c>
      <c r="AX56" s="101">
        <f>'23-02-01-1 - Oprava mostu...'!J37</f>
        <v>0</v>
      </c>
      <c r="AY56" s="101">
        <f>'23-02-01-1 - Oprava mostu...'!J38</f>
        <v>0</v>
      </c>
      <c r="AZ56" s="101">
        <f>'23-02-01-1 - Oprava mostu...'!F35</f>
        <v>0</v>
      </c>
      <c r="BA56" s="101">
        <f>'23-02-01-1 - Oprava mostu...'!F36</f>
        <v>0</v>
      </c>
      <c r="BB56" s="101">
        <f>'23-02-01-1 - Oprava mostu...'!F37</f>
        <v>0</v>
      </c>
      <c r="BC56" s="101">
        <f>'23-02-01-1 - Oprava mostu...'!F38</f>
        <v>0</v>
      </c>
      <c r="BD56" s="103">
        <f>'23-02-01-1 - Oprava mostu...'!F39</f>
        <v>0</v>
      </c>
      <c r="BT56" s="104" t="s">
        <v>91</v>
      </c>
      <c r="BV56" s="104" t="s">
        <v>84</v>
      </c>
      <c r="BW56" s="104" t="s">
        <v>95</v>
      </c>
      <c r="BX56" s="104" t="s">
        <v>90</v>
      </c>
      <c r="CL56" s="104" t="s">
        <v>19</v>
      </c>
    </row>
    <row r="57" spans="1:91" s="7" customFormat="1" ht="16.5" customHeight="1">
      <c r="B57" s="87"/>
      <c r="C57" s="88"/>
      <c r="D57" s="339" t="s">
        <v>96</v>
      </c>
      <c r="E57" s="339"/>
      <c r="F57" s="339"/>
      <c r="G57" s="339"/>
      <c r="H57" s="339"/>
      <c r="I57" s="89"/>
      <c r="J57" s="339" t="s">
        <v>97</v>
      </c>
      <c r="K57" s="339"/>
      <c r="L57" s="339"/>
      <c r="M57" s="339"/>
      <c r="N57" s="339"/>
      <c r="O57" s="339"/>
      <c r="P57" s="339"/>
      <c r="Q57" s="339"/>
      <c r="R57" s="339"/>
      <c r="S57" s="339"/>
      <c r="T57" s="339"/>
      <c r="U57" s="339"/>
      <c r="V57" s="339"/>
      <c r="W57" s="339"/>
      <c r="X57" s="339"/>
      <c r="Y57" s="339"/>
      <c r="Z57" s="339"/>
      <c r="AA57" s="339"/>
      <c r="AB57" s="339"/>
      <c r="AC57" s="339"/>
      <c r="AD57" s="339"/>
      <c r="AE57" s="339"/>
      <c r="AF57" s="339"/>
      <c r="AG57" s="340">
        <f>ROUND(AG58,2)</f>
        <v>0</v>
      </c>
      <c r="AH57" s="338"/>
      <c r="AI57" s="338"/>
      <c r="AJ57" s="338"/>
      <c r="AK57" s="338"/>
      <c r="AL57" s="338"/>
      <c r="AM57" s="338"/>
      <c r="AN57" s="337">
        <f>SUM(AG57,AT57)</f>
        <v>0</v>
      </c>
      <c r="AO57" s="338"/>
      <c r="AP57" s="338"/>
      <c r="AQ57" s="90" t="s">
        <v>98</v>
      </c>
      <c r="AR57" s="91"/>
      <c r="AS57" s="92">
        <f>ROUND(AS58,2)</f>
        <v>0</v>
      </c>
      <c r="AT57" s="93">
        <f>ROUND(SUM(AV57:AW57),2)</f>
        <v>0</v>
      </c>
      <c r="AU57" s="94">
        <f>ROUND(AU58,5)</f>
        <v>0</v>
      </c>
      <c r="AV57" s="93">
        <f>ROUND(AZ57*L29,2)</f>
        <v>0</v>
      </c>
      <c r="AW57" s="93">
        <f>ROUND(BA57*L30,2)</f>
        <v>0</v>
      </c>
      <c r="AX57" s="93">
        <f>ROUND(BB57*L29,2)</f>
        <v>0</v>
      </c>
      <c r="AY57" s="93">
        <f>ROUND(BC57*L30,2)</f>
        <v>0</v>
      </c>
      <c r="AZ57" s="93">
        <f>ROUND(AZ58,2)</f>
        <v>0</v>
      </c>
      <c r="BA57" s="93">
        <f>ROUND(BA58,2)</f>
        <v>0</v>
      </c>
      <c r="BB57" s="93">
        <f>ROUND(BB58,2)</f>
        <v>0</v>
      </c>
      <c r="BC57" s="93">
        <f>ROUND(BC58,2)</f>
        <v>0</v>
      </c>
      <c r="BD57" s="95">
        <f>ROUND(BD58,2)</f>
        <v>0</v>
      </c>
      <c r="BS57" s="96" t="s">
        <v>81</v>
      </c>
      <c r="BT57" s="96" t="s">
        <v>89</v>
      </c>
      <c r="BU57" s="96" t="s">
        <v>83</v>
      </c>
      <c r="BV57" s="96" t="s">
        <v>84</v>
      </c>
      <c r="BW57" s="96" t="s">
        <v>99</v>
      </c>
      <c r="BX57" s="96" t="s">
        <v>5</v>
      </c>
      <c r="CL57" s="96" t="s">
        <v>19</v>
      </c>
      <c r="CM57" s="96" t="s">
        <v>91</v>
      </c>
    </row>
    <row r="58" spans="1:91" s="4" customFormat="1" ht="23.25" customHeight="1">
      <c r="A58" s="97" t="s">
        <v>92</v>
      </c>
      <c r="B58" s="52"/>
      <c r="C58" s="98"/>
      <c r="D58" s="98"/>
      <c r="E58" s="341" t="s">
        <v>100</v>
      </c>
      <c r="F58" s="341"/>
      <c r="G58" s="341"/>
      <c r="H58" s="341"/>
      <c r="I58" s="341"/>
      <c r="J58" s="98"/>
      <c r="K58" s="341" t="s">
        <v>97</v>
      </c>
      <c r="L58" s="341"/>
      <c r="M58" s="341"/>
      <c r="N58" s="341"/>
      <c r="O58" s="341"/>
      <c r="P58" s="341"/>
      <c r="Q58" s="341"/>
      <c r="R58" s="341"/>
      <c r="S58" s="341"/>
      <c r="T58" s="341"/>
      <c r="U58" s="341"/>
      <c r="V58" s="341"/>
      <c r="W58" s="341"/>
      <c r="X58" s="341"/>
      <c r="Y58" s="341"/>
      <c r="Z58" s="341"/>
      <c r="AA58" s="341"/>
      <c r="AB58" s="341"/>
      <c r="AC58" s="341"/>
      <c r="AD58" s="341"/>
      <c r="AE58" s="341"/>
      <c r="AF58" s="341"/>
      <c r="AG58" s="342">
        <f>'23-02-02-1 - Oprava mostu...'!J32</f>
        <v>0</v>
      </c>
      <c r="AH58" s="343"/>
      <c r="AI58" s="343"/>
      <c r="AJ58" s="343"/>
      <c r="AK58" s="343"/>
      <c r="AL58" s="343"/>
      <c r="AM58" s="343"/>
      <c r="AN58" s="342">
        <f>SUM(AG58,AT58)</f>
        <v>0</v>
      </c>
      <c r="AO58" s="343"/>
      <c r="AP58" s="343"/>
      <c r="AQ58" s="99" t="s">
        <v>94</v>
      </c>
      <c r="AR58" s="54"/>
      <c r="AS58" s="105">
        <v>0</v>
      </c>
      <c r="AT58" s="106">
        <f>ROUND(SUM(AV58:AW58),2)</f>
        <v>0</v>
      </c>
      <c r="AU58" s="107">
        <f>'23-02-02-1 - Oprava mostu...'!P91</f>
        <v>0</v>
      </c>
      <c r="AV58" s="106">
        <f>'23-02-02-1 - Oprava mostu...'!J35</f>
        <v>0</v>
      </c>
      <c r="AW58" s="106">
        <f>'23-02-02-1 - Oprava mostu...'!J36</f>
        <v>0</v>
      </c>
      <c r="AX58" s="106">
        <f>'23-02-02-1 - Oprava mostu...'!J37</f>
        <v>0</v>
      </c>
      <c r="AY58" s="106">
        <f>'23-02-02-1 - Oprava mostu...'!J38</f>
        <v>0</v>
      </c>
      <c r="AZ58" s="106">
        <f>'23-02-02-1 - Oprava mostu...'!F35</f>
        <v>0</v>
      </c>
      <c r="BA58" s="106">
        <f>'23-02-02-1 - Oprava mostu...'!F36</f>
        <v>0</v>
      </c>
      <c r="BB58" s="106">
        <f>'23-02-02-1 - Oprava mostu...'!F37</f>
        <v>0</v>
      </c>
      <c r="BC58" s="106">
        <f>'23-02-02-1 - Oprava mostu...'!F38</f>
        <v>0</v>
      </c>
      <c r="BD58" s="108">
        <f>'23-02-02-1 - Oprava mostu...'!F39</f>
        <v>0</v>
      </c>
      <c r="BT58" s="104" t="s">
        <v>91</v>
      </c>
      <c r="BV58" s="104" t="s">
        <v>84</v>
      </c>
      <c r="BW58" s="104" t="s">
        <v>101</v>
      </c>
      <c r="BX58" s="104" t="s">
        <v>99</v>
      </c>
      <c r="CL58" s="104" t="s">
        <v>19</v>
      </c>
    </row>
    <row r="59" spans="1:91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91" s="2" customFormat="1" ht="6.95" customHeight="1">
      <c r="A60" s="35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algorithmName="SHA-512" hashValue="bP/MTr1fFPGPftmCF4hR1xh54111A2iQLpCkDo6Wcgc5foOE9euMzbQv8eVojHpQnkmmZSeJ2ic9uRYGeMBOiw==" saltValue="La3rIAZK7Dp9wI6hs3SU5BxJATYVCgyCfijh70UxiPVjobJplUiP6vOoVtuNXLk0Vd2hmITnh9iTYMytcXIwcg==" spinCount="100000" sheet="1" objects="1" scenarios="1" formatColumns="0" formatRows="0"/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G58:AM58"/>
    <mergeCell ref="AN58:AP58"/>
    <mergeCell ref="E58:I58"/>
    <mergeCell ref="K58:AF58"/>
    <mergeCell ref="AG54:AM54"/>
    <mergeCell ref="AN54:AP54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6" location="'23-02-01-1 - Oprava mostu...'!C2" display="/"/>
    <hyperlink ref="A58" location="'23-02-02-1 - Oprava mostu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8"/>
  <sheetViews>
    <sheetView showGridLines="0" tabSelected="1" topLeftCell="A85" workbookViewId="0">
      <selection activeCell="I104" sqref="I10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17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91</v>
      </c>
    </row>
    <row r="4" spans="1:46" s="1" customFormat="1" ht="24.95" customHeight="1">
      <c r="B4" s="20"/>
      <c r="D4" s="111" t="s">
        <v>102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6" t="str">
        <f>'Rekapitulace zakázky'!K6</f>
        <v>Oprava mostu v km 9,053 úseku Praha Krč - Praha Modřany</v>
      </c>
      <c r="F7" s="367"/>
      <c r="G7" s="367"/>
      <c r="H7" s="367"/>
      <c r="L7" s="20"/>
    </row>
    <row r="8" spans="1:46" s="1" customFormat="1" ht="12" customHeight="1">
      <c r="B8" s="20"/>
      <c r="D8" s="113" t="s">
        <v>103</v>
      </c>
      <c r="L8" s="20"/>
    </row>
    <row r="9" spans="1:46" s="2" customFormat="1" ht="16.5" customHeight="1">
      <c r="A9" s="35"/>
      <c r="B9" s="40"/>
      <c r="C9" s="35"/>
      <c r="D9" s="35"/>
      <c r="E9" s="366" t="s">
        <v>104</v>
      </c>
      <c r="F9" s="368"/>
      <c r="G9" s="368"/>
      <c r="H9" s="368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105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9" t="s">
        <v>106</v>
      </c>
      <c r="F11" s="368"/>
      <c r="G11" s="368"/>
      <c r="H11" s="368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21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22</v>
      </c>
      <c r="E14" s="35"/>
      <c r="F14" s="104" t="s">
        <v>23</v>
      </c>
      <c r="G14" s="35"/>
      <c r="H14" s="35"/>
      <c r="I14" s="113" t="s">
        <v>24</v>
      </c>
      <c r="J14" s="115" t="str">
        <f>'Rekapitulace zakázky'!AN8</f>
        <v>9. 1. 2023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21.75" customHeight="1">
      <c r="A15" s="35"/>
      <c r="B15" s="40"/>
      <c r="C15" s="35"/>
      <c r="D15" s="116" t="s">
        <v>26</v>
      </c>
      <c r="E15" s="35"/>
      <c r="F15" s="117" t="s">
        <v>27</v>
      </c>
      <c r="G15" s="35"/>
      <c r="H15" s="35"/>
      <c r="I15" s="116" t="s">
        <v>28</v>
      </c>
      <c r="J15" s="117" t="s">
        <v>29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30</v>
      </c>
      <c r="E16" s="35"/>
      <c r="F16" s="35"/>
      <c r="G16" s="35"/>
      <c r="H16" s="35"/>
      <c r="I16" s="113" t="s">
        <v>31</v>
      </c>
      <c r="J16" s="104" t="s">
        <v>32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3" t="s">
        <v>34</v>
      </c>
      <c r="J17" s="104" t="s">
        <v>35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31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0" t="str">
        <f>'Rekapitulace zakázky'!E14</f>
        <v>Vyplň údaj</v>
      </c>
      <c r="F20" s="371"/>
      <c r="G20" s="371"/>
      <c r="H20" s="371"/>
      <c r="I20" s="113" t="s">
        <v>34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31</v>
      </c>
      <c r="J22" s="104" t="s">
        <v>39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3" t="s">
        <v>34</v>
      </c>
      <c r="J23" s="104" t="s">
        <v>41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43</v>
      </c>
      <c r="E25" s="35"/>
      <c r="F25" s="35"/>
      <c r="G25" s="35"/>
      <c r="H25" s="35"/>
      <c r="I25" s="113" t="s">
        <v>31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34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8"/>
      <c r="B29" s="119"/>
      <c r="C29" s="118"/>
      <c r="D29" s="118"/>
      <c r="E29" s="372" t="s">
        <v>44</v>
      </c>
      <c r="F29" s="372"/>
      <c r="G29" s="372"/>
      <c r="H29" s="37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48</v>
      </c>
      <c r="E32" s="35"/>
      <c r="F32" s="35"/>
      <c r="G32" s="35"/>
      <c r="H32" s="35"/>
      <c r="I32" s="35"/>
      <c r="J32" s="123">
        <f>ROUND(J101,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1"/>
      <c r="E33" s="121"/>
      <c r="F33" s="121"/>
      <c r="G33" s="121"/>
      <c r="H33" s="121"/>
      <c r="I33" s="121"/>
      <c r="J33" s="121"/>
      <c r="K33" s="121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4" t="s">
        <v>50</v>
      </c>
      <c r="G34" s="35"/>
      <c r="H34" s="35"/>
      <c r="I34" s="124" t="s">
        <v>49</v>
      </c>
      <c r="J34" s="124" t="s">
        <v>51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5" t="s">
        <v>52</v>
      </c>
      <c r="E35" s="113" t="s">
        <v>53</v>
      </c>
      <c r="F35" s="126">
        <f>ROUND((SUM(BE101:BE457)),  2)</f>
        <v>0</v>
      </c>
      <c r="G35" s="35"/>
      <c r="H35" s="35"/>
      <c r="I35" s="127">
        <v>0.21</v>
      </c>
      <c r="J35" s="126">
        <f>ROUND(((SUM(BE101:BE457))*I35),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54</v>
      </c>
      <c r="F36" s="126">
        <f>ROUND((SUM(BF101:BF457)),  2)</f>
        <v>0</v>
      </c>
      <c r="G36" s="35"/>
      <c r="H36" s="35"/>
      <c r="I36" s="127">
        <v>0.15</v>
      </c>
      <c r="J36" s="126">
        <f>ROUND(((SUM(BF101:BF457))*I36),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55</v>
      </c>
      <c r="F37" s="126">
        <f>ROUND((SUM(BG101:BG457)),  2)</f>
        <v>0</v>
      </c>
      <c r="G37" s="35"/>
      <c r="H37" s="35"/>
      <c r="I37" s="127">
        <v>0.21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56</v>
      </c>
      <c r="F38" s="126">
        <f>ROUND((SUM(BH101:BH457)),  2)</f>
        <v>0</v>
      </c>
      <c r="G38" s="35"/>
      <c r="H38" s="35"/>
      <c r="I38" s="127">
        <v>0.15</v>
      </c>
      <c r="J38" s="126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57</v>
      </c>
      <c r="F39" s="126">
        <f>ROUND((SUM(BI101:BI457)),  2)</f>
        <v>0</v>
      </c>
      <c r="G39" s="35"/>
      <c r="H39" s="35"/>
      <c r="I39" s="127">
        <v>0</v>
      </c>
      <c r="J39" s="126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58</v>
      </c>
      <c r="E41" s="130"/>
      <c r="F41" s="130"/>
      <c r="G41" s="131" t="s">
        <v>59</v>
      </c>
      <c r="H41" s="132" t="s">
        <v>60</v>
      </c>
      <c r="I41" s="130"/>
      <c r="J41" s="133">
        <f>SUM(J32:J39)</f>
        <v>0</v>
      </c>
      <c r="K41" s="134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107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3" t="str">
        <f>E7</f>
        <v>Oprava mostu v km 9,053 úseku Praha Krč - Praha Modřany</v>
      </c>
      <c r="F50" s="374"/>
      <c r="G50" s="374"/>
      <c r="H50" s="37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103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3" t="s">
        <v>104</v>
      </c>
      <c r="F52" s="375"/>
      <c r="G52" s="375"/>
      <c r="H52" s="375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105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2" t="str">
        <f>E11</f>
        <v>23-02-01/1 - Oprava mostu v km 9,053 _ Most_PKO</v>
      </c>
      <c r="F54" s="375"/>
      <c r="G54" s="375"/>
      <c r="H54" s="375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22</v>
      </c>
      <c r="D56" s="37"/>
      <c r="E56" s="37"/>
      <c r="F56" s="27" t="str">
        <f>F14</f>
        <v>Praha-Braník</v>
      </c>
      <c r="G56" s="37"/>
      <c r="H56" s="37"/>
      <c r="I56" s="29" t="s">
        <v>24</v>
      </c>
      <c r="J56" s="60" t="str">
        <f>IF(J14="","",J14)</f>
        <v>9. 1. 2023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29" t="s">
        <v>30</v>
      </c>
      <c r="D58" s="37"/>
      <c r="E58" s="37"/>
      <c r="F58" s="27" t="str">
        <f>E17</f>
        <v>Správa železnic, státní organizace</v>
      </c>
      <c r="G58" s="37"/>
      <c r="H58" s="37"/>
      <c r="I58" s="29" t="s">
        <v>38</v>
      </c>
      <c r="J58" s="33" t="str">
        <f>E23</f>
        <v>TOP CON SERVIS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43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9" t="s">
        <v>108</v>
      </c>
      <c r="D61" s="140"/>
      <c r="E61" s="140"/>
      <c r="F61" s="140"/>
      <c r="G61" s="140"/>
      <c r="H61" s="140"/>
      <c r="I61" s="140"/>
      <c r="J61" s="141" t="s">
        <v>109</v>
      </c>
      <c r="K61" s="140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2" t="s">
        <v>80</v>
      </c>
      <c r="D63" s="37"/>
      <c r="E63" s="37"/>
      <c r="F63" s="37"/>
      <c r="G63" s="37"/>
      <c r="H63" s="37"/>
      <c r="I63" s="37"/>
      <c r="J63" s="78">
        <f>J101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110</v>
      </c>
    </row>
    <row r="64" spans="1:47" s="9" customFormat="1" ht="24.95" customHeight="1">
      <c r="B64" s="143"/>
      <c r="C64" s="144"/>
      <c r="D64" s="145" t="s">
        <v>111</v>
      </c>
      <c r="E64" s="146"/>
      <c r="F64" s="146"/>
      <c r="G64" s="146"/>
      <c r="H64" s="146"/>
      <c r="I64" s="146"/>
      <c r="J64" s="147">
        <f>J102</f>
        <v>0</v>
      </c>
      <c r="K64" s="144"/>
      <c r="L64" s="148"/>
    </row>
    <row r="65" spans="1:31" s="10" customFormat="1" ht="19.899999999999999" customHeight="1">
      <c r="B65" s="149"/>
      <c r="C65" s="98"/>
      <c r="D65" s="150" t="s">
        <v>112</v>
      </c>
      <c r="E65" s="151"/>
      <c r="F65" s="151"/>
      <c r="G65" s="151"/>
      <c r="H65" s="151"/>
      <c r="I65" s="151"/>
      <c r="J65" s="152">
        <f>J103</f>
        <v>0</v>
      </c>
      <c r="K65" s="98"/>
      <c r="L65" s="153"/>
    </row>
    <row r="66" spans="1:31" s="10" customFormat="1" ht="19.899999999999999" customHeight="1">
      <c r="B66" s="149"/>
      <c r="C66" s="98"/>
      <c r="D66" s="150" t="s">
        <v>113</v>
      </c>
      <c r="E66" s="151"/>
      <c r="F66" s="151"/>
      <c r="G66" s="151"/>
      <c r="H66" s="151"/>
      <c r="I66" s="151"/>
      <c r="J66" s="152">
        <f>J164</f>
        <v>0</v>
      </c>
      <c r="K66" s="98"/>
      <c r="L66" s="153"/>
    </row>
    <row r="67" spans="1:31" s="10" customFormat="1" ht="19.899999999999999" customHeight="1">
      <c r="B67" s="149"/>
      <c r="C67" s="98"/>
      <c r="D67" s="150" t="s">
        <v>114</v>
      </c>
      <c r="E67" s="151"/>
      <c r="F67" s="151"/>
      <c r="G67" s="151"/>
      <c r="H67" s="151"/>
      <c r="I67" s="151"/>
      <c r="J67" s="152">
        <f>J167</f>
        <v>0</v>
      </c>
      <c r="K67" s="98"/>
      <c r="L67" s="153"/>
    </row>
    <row r="68" spans="1:31" s="10" customFormat="1" ht="19.899999999999999" customHeight="1">
      <c r="B68" s="149"/>
      <c r="C68" s="98"/>
      <c r="D68" s="150" t="s">
        <v>115</v>
      </c>
      <c r="E68" s="151"/>
      <c r="F68" s="151"/>
      <c r="G68" s="151"/>
      <c r="H68" s="151"/>
      <c r="I68" s="151"/>
      <c r="J68" s="152">
        <f>J197</f>
        <v>0</v>
      </c>
      <c r="K68" s="98"/>
      <c r="L68" s="153"/>
    </row>
    <row r="69" spans="1:31" s="10" customFormat="1" ht="19.899999999999999" customHeight="1">
      <c r="B69" s="149"/>
      <c r="C69" s="98"/>
      <c r="D69" s="150" t="s">
        <v>116</v>
      </c>
      <c r="E69" s="151"/>
      <c r="F69" s="151"/>
      <c r="G69" s="151"/>
      <c r="H69" s="151"/>
      <c r="I69" s="151"/>
      <c r="J69" s="152">
        <f>J215</f>
        <v>0</v>
      </c>
      <c r="K69" s="98"/>
      <c r="L69" s="153"/>
    </row>
    <row r="70" spans="1:31" s="10" customFormat="1" ht="19.899999999999999" customHeight="1">
      <c r="B70" s="149"/>
      <c r="C70" s="98"/>
      <c r="D70" s="150" t="s">
        <v>117</v>
      </c>
      <c r="E70" s="151"/>
      <c r="F70" s="151"/>
      <c r="G70" s="151"/>
      <c r="H70" s="151"/>
      <c r="I70" s="151"/>
      <c r="J70" s="152">
        <f>J233</f>
        <v>0</v>
      </c>
      <c r="K70" s="98"/>
      <c r="L70" s="153"/>
    </row>
    <row r="71" spans="1:31" s="10" customFormat="1" ht="19.899999999999999" customHeight="1">
      <c r="B71" s="149"/>
      <c r="C71" s="98"/>
      <c r="D71" s="150" t="s">
        <v>118</v>
      </c>
      <c r="E71" s="151"/>
      <c r="F71" s="151"/>
      <c r="G71" s="151"/>
      <c r="H71" s="151"/>
      <c r="I71" s="151"/>
      <c r="J71" s="152">
        <f>J403</f>
        <v>0</v>
      </c>
      <c r="K71" s="98"/>
      <c r="L71" s="153"/>
    </row>
    <row r="72" spans="1:31" s="10" customFormat="1" ht="19.899999999999999" customHeight="1">
      <c r="B72" s="149"/>
      <c r="C72" s="98"/>
      <c r="D72" s="150" t="s">
        <v>119</v>
      </c>
      <c r="E72" s="151"/>
      <c r="F72" s="151"/>
      <c r="G72" s="151"/>
      <c r="H72" s="151"/>
      <c r="I72" s="151"/>
      <c r="J72" s="152">
        <f>J427</f>
        <v>0</v>
      </c>
      <c r="K72" s="98"/>
      <c r="L72" s="153"/>
    </row>
    <row r="73" spans="1:31" s="9" customFormat="1" ht="24.95" customHeight="1">
      <c r="B73" s="143"/>
      <c r="C73" s="144"/>
      <c r="D73" s="145" t="s">
        <v>120</v>
      </c>
      <c r="E73" s="146"/>
      <c r="F73" s="146"/>
      <c r="G73" s="146"/>
      <c r="H73" s="146"/>
      <c r="I73" s="146"/>
      <c r="J73" s="147">
        <f>J432</f>
        <v>0</v>
      </c>
      <c r="K73" s="144"/>
      <c r="L73" s="148"/>
    </row>
    <row r="74" spans="1:31" s="10" customFormat="1" ht="19.899999999999999" customHeight="1">
      <c r="B74" s="149"/>
      <c r="C74" s="98"/>
      <c r="D74" s="150" t="s">
        <v>121</v>
      </c>
      <c r="E74" s="151"/>
      <c r="F74" s="151"/>
      <c r="G74" s="151"/>
      <c r="H74" s="151"/>
      <c r="I74" s="151"/>
      <c r="J74" s="152">
        <f>J433</f>
        <v>0</v>
      </c>
      <c r="K74" s="98"/>
      <c r="L74" s="153"/>
    </row>
    <row r="75" spans="1:31" s="10" customFormat="1" ht="19.899999999999999" customHeight="1">
      <c r="B75" s="149"/>
      <c r="C75" s="98"/>
      <c r="D75" s="150" t="s">
        <v>122</v>
      </c>
      <c r="E75" s="151"/>
      <c r="F75" s="151"/>
      <c r="G75" s="151"/>
      <c r="H75" s="151"/>
      <c r="I75" s="151"/>
      <c r="J75" s="152">
        <f>J435</f>
        <v>0</v>
      </c>
      <c r="K75" s="98"/>
      <c r="L75" s="153"/>
    </row>
    <row r="76" spans="1:31" s="10" customFormat="1" ht="19.899999999999999" customHeight="1">
      <c r="B76" s="149"/>
      <c r="C76" s="98"/>
      <c r="D76" s="150" t="s">
        <v>123</v>
      </c>
      <c r="E76" s="151"/>
      <c r="F76" s="151"/>
      <c r="G76" s="151"/>
      <c r="H76" s="151"/>
      <c r="I76" s="151"/>
      <c r="J76" s="152">
        <f>J437</f>
        <v>0</v>
      </c>
      <c r="K76" s="98"/>
      <c r="L76" s="153"/>
    </row>
    <row r="77" spans="1:31" s="9" customFormat="1" ht="24.95" customHeight="1">
      <c r="B77" s="143"/>
      <c r="C77" s="144"/>
      <c r="D77" s="145" t="s">
        <v>124</v>
      </c>
      <c r="E77" s="146"/>
      <c r="F77" s="146"/>
      <c r="G77" s="146"/>
      <c r="H77" s="146"/>
      <c r="I77" s="146"/>
      <c r="J77" s="147">
        <f>J444</f>
        <v>0</v>
      </c>
      <c r="K77" s="144"/>
      <c r="L77" s="148"/>
    </row>
    <row r="78" spans="1:31" s="10" customFormat="1" ht="19.899999999999999" customHeight="1">
      <c r="B78" s="149"/>
      <c r="C78" s="98"/>
      <c r="D78" s="150" t="s">
        <v>125</v>
      </c>
      <c r="E78" s="151"/>
      <c r="F78" s="151"/>
      <c r="G78" s="151"/>
      <c r="H78" s="151"/>
      <c r="I78" s="151"/>
      <c r="J78" s="152">
        <f>J445</f>
        <v>0</v>
      </c>
      <c r="K78" s="98"/>
      <c r="L78" s="153"/>
    </row>
    <row r="79" spans="1:31" s="9" customFormat="1" ht="24.95" customHeight="1">
      <c r="B79" s="143"/>
      <c r="C79" s="144"/>
      <c r="D79" s="145" t="s">
        <v>126</v>
      </c>
      <c r="E79" s="146"/>
      <c r="F79" s="146"/>
      <c r="G79" s="146"/>
      <c r="H79" s="146"/>
      <c r="I79" s="146"/>
      <c r="J79" s="147">
        <f>J450</f>
        <v>0</v>
      </c>
      <c r="K79" s="144"/>
      <c r="L79" s="148"/>
    </row>
    <row r="80" spans="1:31" s="2" customFormat="1" ht="21.7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31" s="2" customFormat="1" ht="6.95" customHeight="1">
      <c r="A81" s="35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5" spans="1:31" s="2" customFormat="1" ht="6.95" customHeight="1">
      <c r="A85" s="35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24.95" customHeight="1">
      <c r="A86" s="35"/>
      <c r="B86" s="36"/>
      <c r="C86" s="23" t="s">
        <v>127</v>
      </c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29" t="s">
        <v>16</v>
      </c>
      <c r="D88" s="37"/>
      <c r="E88" s="37"/>
      <c r="F88" s="37"/>
      <c r="G88" s="37"/>
      <c r="H88" s="37"/>
      <c r="I88" s="37"/>
      <c r="J88" s="37"/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73" t="str">
        <f>E7</f>
        <v>Oprava mostu v km 9,053 úseku Praha Krč - Praha Modřany</v>
      </c>
      <c r="F89" s="374"/>
      <c r="G89" s="374"/>
      <c r="H89" s="374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1" customFormat="1" ht="12" customHeight="1">
      <c r="B90" s="21"/>
      <c r="C90" s="29" t="s">
        <v>103</v>
      </c>
      <c r="D90" s="22"/>
      <c r="E90" s="22"/>
      <c r="F90" s="22"/>
      <c r="G90" s="22"/>
      <c r="H90" s="22"/>
      <c r="I90" s="22"/>
      <c r="J90" s="22"/>
      <c r="K90" s="22"/>
      <c r="L90" s="20"/>
    </row>
    <row r="91" spans="1:31" s="2" customFormat="1" ht="16.5" customHeight="1">
      <c r="A91" s="35"/>
      <c r="B91" s="36"/>
      <c r="C91" s="37"/>
      <c r="D91" s="37"/>
      <c r="E91" s="373" t="s">
        <v>104</v>
      </c>
      <c r="F91" s="375"/>
      <c r="G91" s="375"/>
      <c r="H91" s="375"/>
      <c r="I91" s="37"/>
      <c r="J91" s="37"/>
      <c r="K91" s="37"/>
      <c r="L91" s="114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2" customHeight="1">
      <c r="A92" s="35"/>
      <c r="B92" s="36"/>
      <c r="C92" s="29" t="s">
        <v>105</v>
      </c>
      <c r="D92" s="37"/>
      <c r="E92" s="37"/>
      <c r="F92" s="37"/>
      <c r="G92" s="37"/>
      <c r="H92" s="37"/>
      <c r="I92" s="37"/>
      <c r="J92" s="37"/>
      <c r="K92" s="37"/>
      <c r="L92" s="114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6.5" customHeight="1">
      <c r="A93" s="35"/>
      <c r="B93" s="36"/>
      <c r="C93" s="37"/>
      <c r="D93" s="37"/>
      <c r="E93" s="322" t="str">
        <f>E11</f>
        <v>23-02-01/1 - Oprava mostu v km 9,053 _ Most_PKO</v>
      </c>
      <c r="F93" s="375"/>
      <c r="G93" s="375"/>
      <c r="H93" s="375"/>
      <c r="I93" s="37"/>
      <c r="J93" s="37"/>
      <c r="K93" s="37"/>
      <c r="L93" s="114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14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2" customHeight="1">
      <c r="A95" s="35"/>
      <c r="B95" s="36"/>
      <c r="C95" s="29" t="s">
        <v>22</v>
      </c>
      <c r="D95" s="37"/>
      <c r="E95" s="37"/>
      <c r="F95" s="27" t="str">
        <f>F14</f>
        <v>Praha-Braník</v>
      </c>
      <c r="G95" s="37"/>
      <c r="H95" s="37"/>
      <c r="I95" s="29" t="s">
        <v>24</v>
      </c>
      <c r="J95" s="60" t="str">
        <f>IF(J14="","",J14)</f>
        <v>9. 1. 2023</v>
      </c>
      <c r="K95" s="37"/>
      <c r="L95" s="114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6.95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114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25.7" customHeight="1">
      <c r="A97" s="35"/>
      <c r="B97" s="36"/>
      <c r="C97" s="29" t="s">
        <v>30</v>
      </c>
      <c r="D97" s="37"/>
      <c r="E97" s="37"/>
      <c r="F97" s="27" t="str">
        <f>E17</f>
        <v>Správa železnic, státní organizace</v>
      </c>
      <c r="G97" s="37"/>
      <c r="H97" s="37"/>
      <c r="I97" s="29" t="s">
        <v>38</v>
      </c>
      <c r="J97" s="33" t="str">
        <f>E23</f>
        <v>TOP CON SERVIS s.r.o.</v>
      </c>
      <c r="K97" s="37"/>
      <c r="L97" s="114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5.2" customHeight="1">
      <c r="A98" s="35"/>
      <c r="B98" s="36"/>
      <c r="C98" s="29" t="s">
        <v>36</v>
      </c>
      <c r="D98" s="37"/>
      <c r="E98" s="37"/>
      <c r="F98" s="27" t="str">
        <f>IF(E20="","",E20)</f>
        <v>Vyplň údaj</v>
      </c>
      <c r="G98" s="37"/>
      <c r="H98" s="37"/>
      <c r="I98" s="29" t="s">
        <v>43</v>
      </c>
      <c r="J98" s="33" t="str">
        <f>E26</f>
        <v xml:space="preserve"> </v>
      </c>
      <c r="K98" s="37"/>
      <c r="L98" s="114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114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11" customFormat="1" ht="29.25" customHeight="1">
      <c r="A100" s="154"/>
      <c r="B100" s="155"/>
      <c r="C100" s="156" t="s">
        <v>128</v>
      </c>
      <c r="D100" s="157" t="s">
        <v>67</v>
      </c>
      <c r="E100" s="157" t="s">
        <v>63</v>
      </c>
      <c r="F100" s="157" t="s">
        <v>64</v>
      </c>
      <c r="G100" s="157" t="s">
        <v>129</v>
      </c>
      <c r="H100" s="157" t="s">
        <v>130</v>
      </c>
      <c r="I100" s="157" t="s">
        <v>131</v>
      </c>
      <c r="J100" s="157" t="s">
        <v>109</v>
      </c>
      <c r="K100" s="158" t="s">
        <v>132</v>
      </c>
      <c r="L100" s="159"/>
      <c r="M100" s="69" t="s">
        <v>44</v>
      </c>
      <c r="N100" s="70" t="s">
        <v>52</v>
      </c>
      <c r="O100" s="70" t="s">
        <v>133</v>
      </c>
      <c r="P100" s="70" t="s">
        <v>134</v>
      </c>
      <c r="Q100" s="70" t="s">
        <v>135</v>
      </c>
      <c r="R100" s="70" t="s">
        <v>136</v>
      </c>
      <c r="S100" s="70" t="s">
        <v>137</v>
      </c>
      <c r="T100" s="71" t="s">
        <v>138</v>
      </c>
      <c r="U100" s="15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/>
    </row>
    <row r="101" spans="1:65" s="2" customFormat="1" ht="22.9" customHeight="1">
      <c r="A101" s="35"/>
      <c r="B101" s="36"/>
      <c r="C101" s="76" t="s">
        <v>139</v>
      </c>
      <c r="D101" s="37"/>
      <c r="E101" s="37"/>
      <c r="F101" s="37"/>
      <c r="G101" s="37"/>
      <c r="H101" s="37"/>
      <c r="I101" s="37"/>
      <c r="J101" s="160">
        <f>BK101</f>
        <v>0</v>
      </c>
      <c r="K101" s="37"/>
      <c r="L101" s="40"/>
      <c r="M101" s="72"/>
      <c r="N101" s="161"/>
      <c r="O101" s="73"/>
      <c r="P101" s="162">
        <f>P102+P432+P444+P450</f>
        <v>0</v>
      </c>
      <c r="Q101" s="73"/>
      <c r="R101" s="162">
        <f>R102+R432+R444+R450</f>
        <v>731.47619726765993</v>
      </c>
      <c r="S101" s="73"/>
      <c r="T101" s="163">
        <f>T102+T432+T444+T450</f>
        <v>1035.4641305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7" t="s">
        <v>81</v>
      </c>
      <c r="AU101" s="17" t="s">
        <v>110</v>
      </c>
      <c r="BK101" s="164">
        <f>BK102+BK432+BK444+BK450</f>
        <v>0</v>
      </c>
    </row>
    <row r="102" spans="1:65" s="12" customFormat="1" ht="25.9" customHeight="1">
      <c r="B102" s="165"/>
      <c r="C102" s="166"/>
      <c r="D102" s="167" t="s">
        <v>81</v>
      </c>
      <c r="E102" s="168" t="s">
        <v>140</v>
      </c>
      <c r="F102" s="168" t="s">
        <v>141</v>
      </c>
      <c r="G102" s="166"/>
      <c r="H102" s="166"/>
      <c r="I102" s="169"/>
      <c r="J102" s="170">
        <f>BK102</f>
        <v>0</v>
      </c>
      <c r="K102" s="166"/>
      <c r="L102" s="171"/>
      <c r="M102" s="172"/>
      <c r="N102" s="173"/>
      <c r="O102" s="173"/>
      <c r="P102" s="174">
        <f>P103+P164+P167+P197+P215+P233+P403+P427</f>
        <v>0</v>
      </c>
      <c r="Q102" s="173"/>
      <c r="R102" s="174">
        <f>R103+R164+R167+R197+R215+R233+R403+R427</f>
        <v>568.46181476766003</v>
      </c>
      <c r="S102" s="173"/>
      <c r="T102" s="175">
        <f>T103+T164+T167+T197+T215+T233+T403+T427</f>
        <v>1035.4641305</v>
      </c>
      <c r="AR102" s="176" t="s">
        <v>89</v>
      </c>
      <c r="AT102" s="177" t="s">
        <v>81</v>
      </c>
      <c r="AU102" s="177" t="s">
        <v>82</v>
      </c>
      <c r="AY102" s="176" t="s">
        <v>142</v>
      </c>
      <c r="BK102" s="178">
        <f>BK103+BK164+BK167+BK197+BK215+BK233+BK403+BK427</f>
        <v>0</v>
      </c>
    </row>
    <row r="103" spans="1:65" s="12" customFormat="1" ht="22.9" customHeight="1">
      <c r="B103" s="165"/>
      <c r="C103" s="166"/>
      <c r="D103" s="167" t="s">
        <v>81</v>
      </c>
      <c r="E103" s="179" t="s">
        <v>89</v>
      </c>
      <c r="F103" s="179" t="s">
        <v>143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SUM(P104:P163)</f>
        <v>0</v>
      </c>
      <c r="Q103" s="173"/>
      <c r="R103" s="174">
        <f>SUM(R104:R163)</f>
        <v>140.90899999999999</v>
      </c>
      <c r="S103" s="173"/>
      <c r="T103" s="175">
        <f>SUM(T104:T163)</f>
        <v>101.1075</v>
      </c>
      <c r="AR103" s="176" t="s">
        <v>89</v>
      </c>
      <c r="AT103" s="177" t="s">
        <v>81</v>
      </c>
      <c r="AU103" s="177" t="s">
        <v>89</v>
      </c>
      <c r="AY103" s="176" t="s">
        <v>142</v>
      </c>
      <c r="BK103" s="178">
        <f>SUM(BK104:BK163)</f>
        <v>0</v>
      </c>
    </row>
    <row r="104" spans="1:65" s="2" customFormat="1" ht="37.9" customHeight="1">
      <c r="A104" s="35"/>
      <c r="B104" s="36"/>
      <c r="C104" s="181" t="s">
        <v>89</v>
      </c>
      <c r="D104" s="181" t="s">
        <v>144</v>
      </c>
      <c r="E104" s="182" t="s">
        <v>145</v>
      </c>
      <c r="F104" s="183" t="s">
        <v>146</v>
      </c>
      <c r="G104" s="184" t="s">
        <v>147</v>
      </c>
      <c r="H104" s="185">
        <v>74.7</v>
      </c>
      <c r="I104" s="186"/>
      <c r="J104" s="187">
        <f>ROUND(I104*H104,2)</f>
        <v>0</v>
      </c>
      <c r="K104" s="183" t="s">
        <v>148</v>
      </c>
      <c r="L104" s="40"/>
      <c r="M104" s="188" t="s">
        <v>44</v>
      </c>
      <c r="N104" s="189" t="s">
        <v>53</v>
      </c>
      <c r="O104" s="65"/>
      <c r="P104" s="190">
        <f>O104*H104</f>
        <v>0</v>
      </c>
      <c r="Q104" s="190">
        <v>0</v>
      </c>
      <c r="R104" s="190">
        <f>Q104*H104</f>
        <v>0</v>
      </c>
      <c r="S104" s="190">
        <v>0.22500000000000001</v>
      </c>
      <c r="T104" s="191">
        <f>S104*H104</f>
        <v>16.807500000000001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2" t="s">
        <v>149</v>
      </c>
      <c r="AT104" s="192" t="s">
        <v>144</v>
      </c>
      <c r="AU104" s="192" t="s">
        <v>91</v>
      </c>
      <c r="AY104" s="17" t="s">
        <v>142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7" t="s">
        <v>89</v>
      </c>
      <c r="BK104" s="193">
        <f>ROUND(I104*H104,2)</f>
        <v>0</v>
      </c>
      <c r="BL104" s="17" t="s">
        <v>149</v>
      </c>
      <c r="BM104" s="192" t="s">
        <v>150</v>
      </c>
    </row>
    <row r="105" spans="1:65" s="2" customFormat="1" ht="11.25">
      <c r="A105" s="35"/>
      <c r="B105" s="36"/>
      <c r="C105" s="37"/>
      <c r="D105" s="194" t="s">
        <v>151</v>
      </c>
      <c r="E105" s="37"/>
      <c r="F105" s="195" t="s">
        <v>152</v>
      </c>
      <c r="G105" s="37"/>
      <c r="H105" s="37"/>
      <c r="I105" s="196"/>
      <c r="J105" s="37"/>
      <c r="K105" s="37"/>
      <c r="L105" s="40"/>
      <c r="M105" s="197"/>
      <c r="N105" s="198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7" t="s">
        <v>151</v>
      </c>
      <c r="AU105" s="17" t="s">
        <v>91</v>
      </c>
    </row>
    <row r="106" spans="1:65" s="2" customFormat="1" ht="19.5">
      <c r="A106" s="35"/>
      <c r="B106" s="36"/>
      <c r="C106" s="37"/>
      <c r="D106" s="199" t="s">
        <v>153</v>
      </c>
      <c r="E106" s="37"/>
      <c r="F106" s="200" t="s">
        <v>154</v>
      </c>
      <c r="G106" s="37"/>
      <c r="H106" s="37"/>
      <c r="I106" s="196"/>
      <c r="J106" s="37"/>
      <c r="K106" s="37"/>
      <c r="L106" s="40"/>
      <c r="M106" s="197"/>
      <c r="N106" s="198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7" t="s">
        <v>153</v>
      </c>
      <c r="AU106" s="17" t="s">
        <v>91</v>
      </c>
    </row>
    <row r="107" spans="1:65" s="13" customFormat="1" ht="11.25">
      <c r="B107" s="201"/>
      <c r="C107" s="202"/>
      <c r="D107" s="199" t="s">
        <v>155</v>
      </c>
      <c r="E107" s="203" t="s">
        <v>44</v>
      </c>
      <c r="F107" s="204" t="s">
        <v>156</v>
      </c>
      <c r="G107" s="202"/>
      <c r="H107" s="205">
        <v>74.7</v>
      </c>
      <c r="I107" s="206"/>
      <c r="J107" s="202"/>
      <c r="K107" s="202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155</v>
      </c>
      <c r="AU107" s="211" t="s">
        <v>91</v>
      </c>
      <c r="AV107" s="13" t="s">
        <v>91</v>
      </c>
      <c r="AW107" s="13" t="s">
        <v>42</v>
      </c>
      <c r="AX107" s="13" t="s">
        <v>89</v>
      </c>
      <c r="AY107" s="211" t="s">
        <v>142</v>
      </c>
    </row>
    <row r="108" spans="1:65" s="2" customFormat="1" ht="37.9" customHeight="1">
      <c r="A108" s="35"/>
      <c r="B108" s="36"/>
      <c r="C108" s="181" t="s">
        <v>91</v>
      </c>
      <c r="D108" s="181" t="s">
        <v>144</v>
      </c>
      <c r="E108" s="182" t="s">
        <v>157</v>
      </c>
      <c r="F108" s="183" t="s">
        <v>158</v>
      </c>
      <c r="G108" s="184" t="s">
        <v>147</v>
      </c>
      <c r="H108" s="185">
        <v>60</v>
      </c>
      <c r="I108" s="186"/>
      <c r="J108" s="187">
        <f>ROUND(I108*H108,2)</f>
        <v>0</v>
      </c>
      <c r="K108" s="183" t="s">
        <v>148</v>
      </c>
      <c r="L108" s="40"/>
      <c r="M108" s="188" t="s">
        <v>44</v>
      </c>
      <c r="N108" s="189" t="s">
        <v>53</v>
      </c>
      <c r="O108" s="65"/>
      <c r="P108" s="190">
        <f>O108*H108</f>
        <v>0</v>
      </c>
      <c r="Q108" s="190">
        <v>0</v>
      </c>
      <c r="R108" s="190">
        <f>Q108*H108</f>
        <v>0</v>
      </c>
      <c r="S108" s="190">
        <v>0.45</v>
      </c>
      <c r="T108" s="191">
        <f>S108*H108</f>
        <v>27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2" t="s">
        <v>149</v>
      </c>
      <c r="AT108" s="192" t="s">
        <v>144</v>
      </c>
      <c r="AU108" s="192" t="s">
        <v>91</v>
      </c>
      <c r="AY108" s="17" t="s">
        <v>142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7" t="s">
        <v>89</v>
      </c>
      <c r="BK108" s="193">
        <f>ROUND(I108*H108,2)</f>
        <v>0</v>
      </c>
      <c r="BL108" s="17" t="s">
        <v>149</v>
      </c>
      <c r="BM108" s="192" t="s">
        <v>159</v>
      </c>
    </row>
    <row r="109" spans="1:65" s="2" customFormat="1" ht="11.25">
      <c r="A109" s="35"/>
      <c r="B109" s="36"/>
      <c r="C109" s="37"/>
      <c r="D109" s="194" t="s">
        <v>151</v>
      </c>
      <c r="E109" s="37"/>
      <c r="F109" s="195" t="s">
        <v>160</v>
      </c>
      <c r="G109" s="37"/>
      <c r="H109" s="37"/>
      <c r="I109" s="196"/>
      <c r="J109" s="37"/>
      <c r="K109" s="37"/>
      <c r="L109" s="40"/>
      <c r="M109" s="197"/>
      <c r="N109" s="198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7" t="s">
        <v>151</v>
      </c>
      <c r="AU109" s="17" t="s">
        <v>91</v>
      </c>
    </row>
    <row r="110" spans="1:65" s="13" customFormat="1" ht="11.25">
      <c r="B110" s="201"/>
      <c r="C110" s="202"/>
      <c r="D110" s="199" t="s">
        <v>155</v>
      </c>
      <c r="E110" s="203" t="s">
        <v>44</v>
      </c>
      <c r="F110" s="204" t="s">
        <v>161</v>
      </c>
      <c r="G110" s="202"/>
      <c r="H110" s="205">
        <v>60</v>
      </c>
      <c r="I110" s="206"/>
      <c r="J110" s="202"/>
      <c r="K110" s="202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155</v>
      </c>
      <c r="AU110" s="211" t="s">
        <v>91</v>
      </c>
      <c r="AV110" s="13" t="s">
        <v>91</v>
      </c>
      <c r="AW110" s="13" t="s">
        <v>42</v>
      </c>
      <c r="AX110" s="13" t="s">
        <v>89</v>
      </c>
      <c r="AY110" s="211" t="s">
        <v>142</v>
      </c>
    </row>
    <row r="111" spans="1:65" s="2" customFormat="1" ht="37.9" customHeight="1">
      <c r="A111" s="35"/>
      <c r="B111" s="36"/>
      <c r="C111" s="181" t="s">
        <v>162</v>
      </c>
      <c r="D111" s="181" t="s">
        <v>144</v>
      </c>
      <c r="E111" s="182" t="s">
        <v>163</v>
      </c>
      <c r="F111" s="183" t="s">
        <v>164</v>
      </c>
      <c r="G111" s="184" t="s">
        <v>147</v>
      </c>
      <c r="H111" s="185">
        <v>60</v>
      </c>
      <c r="I111" s="186"/>
      <c r="J111" s="187">
        <f>ROUND(I111*H111,2)</f>
        <v>0</v>
      </c>
      <c r="K111" s="183" t="s">
        <v>148</v>
      </c>
      <c r="L111" s="40"/>
      <c r="M111" s="188" t="s">
        <v>44</v>
      </c>
      <c r="N111" s="189" t="s">
        <v>53</v>
      </c>
      <c r="O111" s="65"/>
      <c r="P111" s="190">
        <f>O111*H111</f>
        <v>0</v>
      </c>
      <c r="Q111" s="190">
        <v>0</v>
      </c>
      <c r="R111" s="190">
        <f>Q111*H111</f>
        <v>0</v>
      </c>
      <c r="S111" s="190">
        <v>0.75</v>
      </c>
      <c r="T111" s="191">
        <f>S111*H111</f>
        <v>45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2" t="s">
        <v>149</v>
      </c>
      <c r="AT111" s="192" t="s">
        <v>144</v>
      </c>
      <c r="AU111" s="192" t="s">
        <v>91</v>
      </c>
      <c r="AY111" s="17" t="s">
        <v>142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7" t="s">
        <v>89</v>
      </c>
      <c r="BK111" s="193">
        <f>ROUND(I111*H111,2)</f>
        <v>0</v>
      </c>
      <c r="BL111" s="17" t="s">
        <v>149</v>
      </c>
      <c r="BM111" s="192" t="s">
        <v>165</v>
      </c>
    </row>
    <row r="112" spans="1:65" s="2" customFormat="1" ht="11.25">
      <c r="A112" s="35"/>
      <c r="B112" s="36"/>
      <c r="C112" s="37"/>
      <c r="D112" s="194" t="s">
        <v>151</v>
      </c>
      <c r="E112" s="37"/>
      <c r="F112" s="195" t="s">
        <v>166</v>
      </c>
      <c r="G112" s="37"/>
      <c r="H112" s="37"/>
      <c r="I112" s="196"/>
      <c r="J112" s="37"/>
      <c r="K112" s="37"/>
      <c r="L112" s="40"/>
      <c r="M112" s="197"/>
      <c r="N112" s="198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151</v>
      </c>
      <c r="AU112" s="17" t="s">
        <v>91</v>
      </c>
    </row>
    <row r="113" spans="1:65" s="13" customFormat="1" ht="11.25">
      <c r="B113" s="201"/>
      <c r="C113" s="202"/>
      <c r="D113" s="199" t="s">
        <v>155</v>
      </c>
      <c r="E113" s="203" t="s">
        <v>44</v>
      </c>
      <c r="F113" s="204" t="s">
        <v>167</v>
      </c>
      <c r="G113" s="202"/>
      <c r="H113" s="205">
        <v>60</v>
      </c>
      <c r="I113" s="206"/>
      <c r="J113" s="202"/>
      <c r="K113" s="202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155</v>
      </c>
      <c r="AU113" s="211" t="s">
        <v>91</v>
      </c>
      <c r="AV113" s="13" t="s">
        <v>91</v>
      </c>
      <c r="AW113" s="13" t="s">
        <v>42</v>
      </c>
      <c r="AX113" s="13" t="s">
        <v>89</v>
      </c>
      <c r="AY113" s="211" t="s">
        <v>142</v>
      </c>
    </row>
    <row r="114" spans="1:65" s="2" customFormat="1" ht="24.2" customHeight="1">
      <c r="A114" s="35"/>
      <c r="B114" s="36"/>
      <c r="C114" s="181" t="s">
        <v>149</v>
      </c>
      <c r="D114" s="181" t="s">
        <v>144</v>
      </c>
      <c r="E114" s="182" t="s">
        <v>168</v>
      </c>
      <c r="F114" s="183" t="s">
        <v>169</v>
      </c>
      <c r="G114" s="184" t="s">
        <v>170</v>
      </c>
      <c r="H114" s="185">
        <v>60</v>
      </c>
      <c r="I114" s="186"/>
      <c r="J114" s="187">
        <f>ROUND(I114*H114,2)</f>
        <v>0</v>
      </c>
      <c r="K114" s="183" t="s">
        <v>148</v>
      </c>
      <c r="L114" s="40"/>
      <c r="M114" s="188" t="s">
        <v>44</v>
      </c>
      <c r="N114" s="189" t="s">
        <v>53</v>
      </c>
      <c r="O114" s="65"/>
      <c r="P114" s="190">
        <f>O114*H114</f>
        <v>0</v>
      </c>
      <c r="Q114" s="190">
        <v>0</v>
      </c>
      <c r="R114" s="190">
        <f>Q114*H114</f>
        <v>0</v>
      </c>
      <c r="S114" s="190">
        <v>0.20499999999999999</v>
      </c>
      <c r="T114" s="191">
        <f>S114*H114</f>
        <v>12.299999999999999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2" t="s">
        <v>149</v>
      </c>
      <c r="AT114" s="192" t="s">
        <v>144</v>
      </c>
      <c r="AU114" s="192" t="s">
        <v>91</v>
      </c>
      <c r="AY114" s="17" t="s">
        <v>142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7" t="s">
        <v>89</v>
      </c>
      <c r="BK114" s="193">
        <f>ROUND(I114*H114,2)</f>
        <v>0</v>
      </c>
      <c r="BL114" s="17" t="s">
        <v>149</v>
      </c>
      <c r="BM114" s="192" t="s">
        <v>171</v>
      </c>
    </row>
    <row r="115" spans="1:65" s="2" customFormat="1" ht="11.25">
      <c r="A115" s="35"/>
      <c r="B115" s="36"/>
      <c r="C115" s="37"/>
      <c r="D115" s="194" t="s">
        <v>151</v>
      </c>
      <c r="E115" s="37"/>
      <c r="F115" s="195" t="s">
        <v>172</v>
      </c>
      <c r="G115" s="37"/>
      <c r="H115" s="37"/>
      <c r="I115" s="196"/>
      <c r="J115" s="37"/>
      <c r="K115" s="37"/>
      <c r="L115" s="40"/>
      <c r="M115" s="197"/>
      <c r="N115" s="198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7" t="s">
        <v>151</v>
      </c>
      <c r="AU115" s="17" t="s">
        <v>91</v>
      </c>
    </row>
    <row r="116" spans="1:65" s="13" customFormat="1" ht="11.25">
      <c r="B116" s="201"/>
      <c r="C116" s="202"/>
      <c r="D116" s="199" t="s">
        <v>155</v>
      </c>
      <c r="E116" s="203" t="s">
        <v>44</v>
      </c>
      <c r="F116" s="204" t="s">
        <v>173</v>
      </c>
      <c r="G116" s="202"/>
      <c r="H116" s="205">
        <v>60</v>
      </c>
      <c r="I116" s="206"/>
      <c r="J116" s="202"/>
      <c r="K116" s="202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155</v>
      </c>
      <c r="AU116" s="211" t="s">
        <v>91</v>
      </c>
      <c r="AV116" s="13" t="s">
        <v>91</v>
      </c>
      <c r="AW116" s="13" t="s">
        <v>42</v>
      </c>
      <c r="AX116" s="13" t="s">
        <v>89</v>
      </c>
      <c r="AY116" s="211" t="s">
        <v>142</v>
      </c>
    </row>
    <row r="117" spans="1:65" s="2" customFormat="1" ht="24.2" customHeight="1">
      <c r="A117" s="35"/>
      <c r="B117" s="36"/>
      <c r="C117" s="181" t="s">
        <v>174</v>
      </c>
      <c r="D117" s="181" t="s">
        <v>144</v>
      </c>
      <c r="E117" s="182" t="s">
        <v>175</v>
      </c>
      <c r="F117" s="183" t="s">
        <v>176</v>
      </c>
      <c r="G117" s="184" t="s">
        <v>177</v>
      </c>
      <c r="H117" s="185">
        <v>150</v>
      </c>
      <c r="I117" s="186"/>
      <c r="J117" s="187">
        <f>ROUND(I117*H117,2)</f>
        <v>0</v>
      </c>
      <c r="K117" s="183" t="s">
        <v>148</v>
      </c>
      <c r="L117" s="40"/>
      <c r="M117" s="188" t="s">
        <v>44</v>
      </c>
      <c r="N117" s="189" t="s">
        <v>53</v>
      </c>
      <c r="O117" s="65"/>
      <c r="P117" s="190">
        <f>O117*H117</f>
        <v>0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2" t="s">
        <v>149</v>
      </c>
      <c r="AT117" s="192" t="s">
        <v>144</v>
      </c>
      <c r="AU117" s="192" t="s">
        <v>91</v>
      </c>
      <c r="AY117" s="17" t="s">
        <v>142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7" t="s">
        <v>89</v>
      </c>
      <c r="BK117" s="193">
        <f>ROUND(I117*H117,2)</f>
        <v>0</v>
      </c>
      <c r="BL117" s="17" t="s">
        <v>149</v>
      </c>
      <c r="BM117" s="192" t="s">
        <v>178</v>
      </c>
    </row>
    <row r="118" spans="1:65" s="2" customFormat="1" ht="11.25">
      <c r="A118" s="35"/>
      <c r="B118" s="36"/>
      <c r="C118" s="37"/>
      <c r="D118" s="194" t="s">
        <v>151</v>
      </c>
      <c r="E118" s="37"/>
      <c r="F118" s="195" t="s">
        <v>179</v>
      </c>
      <c r="G118" s="37"/>
      <c r="H118" s="37"/>
      <c r="I118" s="196"/>
      <c r="J118" s="37"/>
      <c r="K118" s="37"/>
      <c r="L118" s="40"/>
      <c r="M118" s="197"/>
      <c r="N118" s="198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7" t="s">
        <v>151</v>
      </c>
      <c r="AU118" s="17" t="s">
        <v>91</v>
      </c>
    </row>
    <row r="119" spans="1:65" s="13" customFormat="1" ht="11.25">
      <c r="B119" s="201"/>
      <c r="C119" s="202"/>
      <c r="D119" s="199" t="s">
        <v>155</v>
      </c>
      <c r="E119" s="203" t="s">
        <v>44</v>
      </c>
      <c r="F119" s="204" t="s">
        <v>180</v>
      </c>
      <c r="G119" s="202"/>
      <c r="H119" s="205">
        <v>150</v>
      </c>
      <c r="I119" s="206"/>
      <c r="J119" s="202"/>
      <c r="K119" s="202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155</v>
      </c>
      <c r="AU119" s="211" t="s">
        <v>91</v>
      </c>
      <c r="AV119" s="13" t="s">
        <v>91</v>
      </c>
      <c r="AW119" s="13" t="s">
        <v>42</v>
      </c>
      <c r="AX119" s="13" t="s">
        <v>89</v>
      </c>
      <c r="AY119" s="211" t="s">
        <v>142</v>
      </c>
    </row>
    <row r="120" spans="1:65" s="2" customFormat="1" ht="24.2" customHeight="1">
      <c r="A120" s="35"/>
      <c r="B120" s="36"/>
      <c r="C120" s="181" t="s">
        <v>181</v>
      </c>
      <c r="D120" s="181" t="s">
        <v>144</v>
      </c>
      <c r="E120" s="182" t="s">
        <v>182</v>
      </c>
      <c r="F120" s="183" t="s">
        <v>183</v>
      </c>
      <c r="G120" s="184" t="s">
        <v>177</v>
      </c>
      <c r="H120" s="185">
        <v>78.28</v>
      </c>
      <c r="I120" s="186"/>
      <c r="J120" s="187">
        <f>ROUND(I120*H120,2)</f>
        <v>0</v>
      </c>
      <c r="K120" s="183" t="s">
        <v>148</v>
      </c>
      <c r="L120" s="40"/>
      <c r="M120" s="188" t="s">
        <v>44</v>
      </c>
      <c r="N120" s="189" t="s">
        <v>53</v>
      </c>
      <c r="O120" s="65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2" t="s">
        <v>149</v>
      </c>
      <c r="AT120" s="192" t="s">
        <v>144</v>
      </c>
      <c r="AU120" s="192" t="s">
        <v>91</v>
      </c>
      <c r="AY120" s="17" t="s">
        <v>142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7" t="s">
        <v>89</v>
      </c>
      <c r="BK120" s="193">
        <f>ROUND(I120*H120,2)</f>
        <v>0</v>
      </c>
      <c r="BL120" s="17" t="s">
        <v>149</v>
      </c>
      <c r="BM120" s="192" t="s">
        <v>184</v>
      </c>
    </row>
    <row r="121" spans="1:65" s="2" customFormat="1" ht="11.25">
      <c r="A121" s="35"/>
      <c r="B121" s="36"/>
      <c r="C121" s="37"/>
      <c r="D121" s="194" t="s">
        <v>151</v>
      </c>
      <c r="E121" s="37"/>
      <c r="F121" s="195" t="s">
        <v>185</v>
      </c>
      <c r="G121" s="37"/>
      <c r="H121" s="37"/>
      <c r="I121" s="196"/>
      <c r="J121" s="37"/>
      <c r="K121" s="37"/>
      <c r="L121" s="40"/>
      <c r="M121" s="197"/>
      <c r="N121" s="198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151</v>
      </c>
      <c r="AU121" s="17" t="s">
        <v>91</v>
      </c>
    </row>
    <row r="122" spans="1:65" s="13" customFormat="1" ht="11.25">
      <c r="B122" s="201"/>
      <c r="C122" s="202"/>
      <c r="D122" s="199" t="s">
        <v>155</v>
      </c>
      <c r="E122" s="203" t="s">
        <v>44</v>
      </c>
      <c r="F122" s="204" t="s">
        <v>186</v>
      </c>
      <c r="G122" s="202"/>
      <c r="H122" s="205">
        <v>44.33</v>
      </c>
      <c r="I122" s="206"/>
      <c r="J122" s="202"/>
      <c r="K122" s="202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155</v>
      </c>
      <c r="AU122" s="211" t="s">
        <v>91</v>
      </c>
      <c r="AV122" s="13" t="s">
        <v>91</v>
      </c>
      <c r="AW122" s="13" t="s">
        <v>42</v>
      </c>
      <c r="AX122" s="13" t="s">
        <v>82</v>
      </c>
      <c r="AY122" s="211" t="s">
        <v>142</v>
      </c>
    </row>
    <row r="123" spans="1:65" s="13" customFormat="1" ht="11.25">
      <c r="B123" s="201"/>
      <c r="C123" s="202"/>
      <c r="D123" s="199" t="s">
        <v>155</v>
      </c>
      <c r="E123" s="203" t="s">
        <v>44</v>
      </c>
      <c r="F123" s="204" t="s">
        <v>187</v>
      </c>
      <c r="G123" s="202"/>
      <c r="H123" s="205">
        <v>33.950000000000003</v>
      </c>
      <c r="I123" s="206"/>
      <c r="J123" s="202"/>
      <c r="K123" s="202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155</v>
      </c>
      <c r="AU123" s="211" t="s">
        <v>91</v>
      </c>
      <c r="AV123" s="13" t="s">
        <v>91</v>
      </c>
      <c r="AW123" s="13" t="s">
        <v>42</v>
      </c>
      <c r="AX123" s="13" t="s">
        <v>82</v>
      </c>
      <c r="AY123" s="211" t="s">
        <v>142</v>
      </c>
    </row>
    <row r="124" spans="1:65" s="14" customFormat="1" ht="11.25">
      <c r="B124" s="212"/>
      <c r="C124" s="213"/>
      <c r="D124" s="199" t="s">
        <v>155</v>
      </c>
      <c r="E124" s="214" t="s">
        <v>44</v>
      </c>
      <c r="F124" s="215" t="s">
        <v>188</v>
      </c>
      <c r="G124" s="213"/>
      <c r="H124" s="216">
        <v>78.28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155</v>
      </c>
      <c r="AU124" s="222" t="s">
        <v>91</v>
      </c>
      <c r="AV124" s="14" t="s">
        <v>149</v>
      </c>
      <c r="AW124" s="14" t="s">
        <v>42</v>
      </c>
      <c r="AX124" s="14" t="s">
        <v>89</v>
      </c>
      <c r="AY124" s="222" t="s">
        <v>142</v>
      </c>
    </row>
    <row r="125" spans="1:65" s="2" customFormat="1" ht="37.9" customHeight="1">
      <c r="A125" s="35"/>
      <c r="B125" s="36"/>
      <c r="C125" s="181" t="s">
        <v>189</v>
      </c>
      <c r="D125" s="181" t="s">
        <v>144</v>
      </c>
      <c r="E125" s="182" t="s">
        <v>190</v>
      </c>
      <c r="F125" s="183" t="s">
        <v>191</v>
      </c>
      <c r="G125" s="184" t="s">
        <v>177</v>
      </c>
      <c r="H125" s="185">
        <v>269.08</v>
      </c>
      <c r="I125" s="186"/>
      <c r="J125" s="187">
        <f>ROUND(I125*H125,2)</f>
        <v>0</v>
      </c>
      <c r="K125" s="183" t="s">
        <v>148</v>
      </c>
      <c r="L125" s="40"/>
      <c r="M125" s="188" t="s">
        <v>44</v>
      </c>
      <c r="N125" s="189" t="s">
        <v>53</v>
      </c>
      <c r="O125" s="65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149</v>
      </c>
      <c r="AT125" s="192" t="s">
        <v>144</v>
      </c>
      <c r="AU125" s="192" t="s">
        <v>91</v>
      </c>
      <c r="AY125" s="17" t="s">
        <v>142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7" t="s">
        <v>89</v>
      </c>
      <c r="BK125" s="193">
        <f>ROUND(I125*H125,2)</f>
        <v>0</v>
      </c>
      <c r="BL125" s="17" t="s">
        <v>149</v>
      </c>
      <c r="BM125" s="192" t="s">
        <v>192</v>
      </c>
    </row>
    <row r="126" spans="1:65" s="2" customFormat="1" ht="11.25">
      <c r="A126" s="35"/>
      <c r="B126" s="36"/>
      <c r="C126" s="37"/>
      <c r="D126" s="194" t="s">
        <v>151</v>
      </c>
      <c r="E126" s="37"/>
      <c r="F126" s="195" t="s">
        <v>193</v>
      </c>
      <c r="G126" s="37"/>
      <c r="H126" s="37"/>
      <c r="I126" s="196"/>
      <c r="J126" s="37"/>
      <c r="K126" s="37"/>
      <c r="L126" s="40"/>
      <c r="M126" s="197"/>
      <c r="N126" s="198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151</v>
      </c>
      <c r="AU126" s="17" t="s">
        <v>91</v>
      </c>
    </row>
    <row r="127" spans="1:65" s="13" customFormat="1" ht="11.25">
      <c r="B127" s="201"/>
      <c r="C127" s="202"/>
      <c r="D127" s="199" t="s">
        <v>155</v>
      </c>
      <c r="E127" s="203" t="s">
        <v>44</v>
      </c>
      <c r="F127" s="204" t="s">
        <v>194</v>
      </c>
      <c r="G127" s="202"/>
      <c r="H127" s="205">
        <v>10.8</v>
      </c>
      <c r="I127" s="206"/>
      <c r="J127" s="202"/>
      <c r="K127" s="202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155</v>
      </c>
      <c r="AU127" s="211" t="s">
        <v>91</v>
      </c>
      <c r="AV127" s="13" t="s">
        <v>91</v>
      </c>
      <c r="AW127" s="13" t="s">
        <v>42</v>
      </c>
      <c r="AX127" s="13" t="s">
        <v>82</v>
      </c>
      <c r="AY127" s="211" t="s">
        <v>142</v>
      </c>
    </row>
    <row r="128" spans="1:65" s="13" customFormat="1" ht="11.25">
      <c r="B128" s="201"/>
      <c r="C128" s="202"/>
      <c r="D128" s="199" t="s">
        <v>155</v>
      </c>
      <c r="E128" s="203" t="s">
        <v>44</v>
      </c>
      <c r="F128" s="204" t="s">
        <v>195</v>
      </c>
      <c r="G128" s="202"/>
      <c r="H128" s="205">
        <v>60</v>
      </c>
      <c r="I128" s="206"/>
      <c r="J128" s="202"/>
      <c r="K128" s="202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155</v>
      </c>
      <c r="AU128" s="211" t="s">
        <v>91</v>
      </c>
      <c r="AV128" s="13" t="s">
        <v>91</v>
      </c>
      <c r="AW128" s="13" t="s">
        <v>42</v>
      </c>
      <c r="AX128" s="13" t="s">
        <v>82</v>
      </c>
      <c r="AY128" s="211" t="s">
        <v>142</v>
      </c>
    </row>
    <row r="129" spans="1:65" s="13" customFormat="1" ht="11.25">
      <c r="B129" s="201"/>
      <c r="C129" s="202"/>
      <c r="D129" s="199" t="s">
        <v>155</v>
      </c>
      <c r="E129" s="203" t="s">
        <v>44</v>
      </c>
      <c r="F129" s="204" t="s">
        <v>196</v>
      </c>
      <c r="G129" s="202"/>
      <c r="H129" s="205">
        <v>120</v>
      </c>
      <c r="I129" s="206"/>
      <c r="J129" s="202"/>
      <c r="K129" s="202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155</v>
      </c>
      <c r="AU129" s="211" t="s">
        <v>91</v>
      </c>
      <c r="AV129" s="13" t="s">
        <v>91</v>
      </c>
      <c r="AW129" s="13" t="s">
        <v>42</v>
      </c>
      <c r="AX129" s="13" t="s">
        <v>82</v>
      </c>
      <c r="AY129" s="211" t="s">
        <v>142</v>
      </c>
    </row>
    <row r="130" spans="1:65" s="13" customFormat="1" ht="11.25">
      <c r="B130" s="201"/>
      <c r="C130" s="202"/>
      <c r="D130" s="199" t="s">
        <v>155</v>
      </c>
      <c r="E130" s="203" t="s">
        <v>44</v>
      </c>
      <c r="F130" s="204" t="s">
        <v>186</v>
      </c>
      <c r="G130" s="202"/>
      <c r="H130" s="205">
        <v>44.33</v>
      </c>
      <c r="I130" s="206"/>
      <c r="J130" s="202"/>
      <c r="K130" s="202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155</v>
      </c>
      <c r="AU130" s="211" t="s">
        <v>91</v>
      </c>
      <c r="AV130" s="13" t="s">
        <v>91</v>
      </c>
      <c r="AW130" s="13" t="s">
        <v>42</v>
      </c>
      <c r="AX130" s="13" t="s">
        <v>82</v>
      </c>
      <c r="AY130" s="211" t="s">
        <v>142</v>
      </c>
    </row>
    <row r="131" spans="1:65" s="13" customFormat="1" ht="11.25">
      <c r="B131" s="201"/>
      <c r="C131" s="202"/>
      <c r="D131" s="199" t="s">
        <v>155</v>
      </c>
      <c r="E131" s="203" t="s">
        <v>44</v>
      </c>
      <c r="F131" s="204" t="s">
        <v>187</v>
      </c>
      <c r="G131" s="202"/>
      <c r="H131" s="205">
        <v>33.950000000000003</v>
      </c>
      <c r="I131" s="206"/>
      <c r="J131" s="202"/>
      <c r="K131" s="202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155</v>
      </c>
      <c r="AU131" s="211" t="s">
        <v>91</v>
      </c>
      <c r="AV131" s="13" t="s">
        <v>91</v>
      </c>
      <c r="AW131" s="13" t="s">
        <v>42</v>
      </c>
      <c r="AX131" s="13" t="s">
        <v>82</v>
      </c>
      <c r="AY131" s="211" t="s">
        <v>142</v>
      </c>
    </row>
    <row r="132" spans="1:65" s="14" customFormat="1" ht="11.25">
      <c r="B132" s="212"/>
      <c r="C132" s="213"/>
      <c r="D132" s="199" t="s">
        <v>155</v>
      </c>
      <c r="E132" s="214" t="s">
        <v>44</v>
      </c>
      <c r="F132" s="215" t="s">
        <v>188</v>
      </c>
      <c r="G132" s="213"/>
      <c r="H132" s="216">
        <v>269.08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155</v>
      </c>
      <c r="AU132" s="222" t="s">
        <v>91</v>
      </c>
      <c r="AV132" s="14" t="s">
        <v>149</v>
      </c>
      <c r="AW132" s="14" t="s">
        <v>42</v>
      </c>
      <c r="AX132" s="14" t="s">
        <v>89</v>
      </c>
      <c r="AY132" s="222" t="s">
        <v>142</v>
      </c>
    </row>
    <row r="133" spans="1:65" s="2" customFormat="1" ht="37.9" customHeight="1">
      <c r="A133" s="35"/>
      <c r="B133" s="36"/>
      <c r="C133" s="181" t="s">
        <v>197</v>
      </c>
      <c r="D133" s="181" t="s">
        <v>144</v>
      </c>
      <c r="E133" s="182" t="s">
        <v>198</v>
      </c>
      <c r="F133" s="183" t="s">
        <v>199</v>
      </c>
      <c r="G133" s="184" t="s">
        <v>177</v>
      </c>
      <c r="H133" s="185">
        <v>2690.8</v>
      </c>
      <c r="I133" s="186"/>
      <c r="J133" s="187">
        <f>ROUND(I133*H133,2)</f>
        <v>0</v>
      </c>
      <c r="K133" s="183" t="s">
        <v>148</v>
      </c>
      <c r="L133" s="40"/>
      <c r="M133" s="188" t="s">
        <v>44</v>
      </c>
      <c r="N133" s="189" t="s">
        <v>53</v>
      </c>
      <c r="O133" s="65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2" t="s">
        <v>149</v>
      </c>
      <c r="AT133" s="192" t="s">
        <v>144</v>
      </c>
      <c r="AU133" s="192" t="s">
        <v>91</v>
      </c>
      <c r="AY133" s="17" t="s">
        <v>142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7" t="s">
        <v>89</v>
      </c>
      <c r="BK133" s="193">
        <f>ROUND(I133*H133,2)</f>
        <v>0</v>
      </c>
      <c r="BL133" s="17" t="s">
        <v>149</v>
      </c>
      <c r="BM133" s="192" t="s">
        <v>200</v>
      </c>
    </row>
    <row r="134" spans="1:65" s="2" customFormat="1" ht="11.25">
      <c r="A134" s="35"/>
      <c r="B134" s="36"/>
      <c r="C134" s="37"/>
      <c r="D134" s="194" t="s">
        <v>151</v>
      </c>
      <c r="E134" s="37"/>
      <c r="F134" s="195" t="s">
        <v>201</v>
      </c>
      <c r="G134" s="37"/>
      <c r="H134" s="37"/>
      <c r="I134" s="196"/>
      <c r="J134" s="37"/>
      <c r="K134" s="37"/>
      <c r="L134" s="40"/>
      <c r="M134" s="197"/>
      <c r="N134" s="198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151</v>
      </c>
      <c r="AU134" s="17" t="s">
        <v>91</v>
      </c>
    </row>
    <row r="135" spans="1:65" s="13" customFormat="1" ht="11.25">
      <c r="B135" s="201"/>
      <c r="C135" s="202"/>
      <c r="D135" s="199" t="s">
        <v>155</v>
      </c>
      <c r="E135" s="202"/>
      <c r="F135" s="204" t="s">
        <v>202</v>
      </c>
      <c r="G135" s="202"/>
      <c r="H135" s="205">
        <v>2690.8</v>
      </c>
      <c r="I135" s="206"/>
      <c r="J135" s="202"/>
      <c r="K135" s="202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155</v>
      </c>
      <c r="AU135" s="211" t="s">
        <v>91</v>
      </c>
      <c r="AV135" s="13" t="s">
        <v>91</v>
      </c>
      <c r="AW135" s="13" t="s">
        <v>4</v>
      </c>
      <c r="AX135" s="13" t="s">
        <v>89</v>
      </c>
      <c r="AY135" s="211" t="s">
        <v>142</v>
      </c>
    </row>
    <row r="136" spans="1:65" s="2" customFormat="1" ht="24.2" customHeight="1">
      <c r="A136" s="35"/>
      <c r="B136" s="36"/>
      <c r="C136" s="181" t="s">
        <v>203</v>
      </c>
      <c r="D136" s="181" t="s">
        <v>144</v>
      </c>
      <c r="E136" s="182" t="s">
        <v>204</v>
      </c>
      <c r="F136" s="183" t="s">
        <v>205</v>
      </c>
      <c r="G136" s="184" t="s">
        <v>206</v>
      </c>
      <c r="H136" s="185">
        <v>27</v>
      </c>
      <c r="I136" s="186"/>
      <c r="J136" s="187">
        <f>ROUND(I136*H136,2)</f>
        <v>0</v>
      </c>
      <c r="K136" s="183" t="s">
        <v>148</v>
      </c>
      <c r="L136" s="40"/>
      <c r="M136" s="188" t="s">
        <v>44</v>
      </c>
      <c r="N136" s="189" t="s">
        <v>53</v>
      </c>
      <c r="O136" s="65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2" t="s">
        <v>149</v>
      </c>
      <c r="AT136" s="192" t="s">
        <v>144</v>
      </c>
      <c r="AU136" s="192" t="s">
        <v>91</v>
      </c>
      <c r="AY136" s="17" t="s">
        <v>142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7" t="s">
        <v>89</v>
      </c>
      <c r="BK136" s="193">
        <f>ROUND(I136*H136,2)</f>
        <v>0</v>
      </c>
      <c r="BL136" s="17" t="s">
        <v>149</v>
      </c>
      <c r="BM136" s="192" t="s">
        <v>207</v>
      </c>
    </row>
    <row r="137" spans="1:65" s="2" customFormat="1" ht="11.25">
      <c r="A137" s="35"/>
      <c r="B137" s="36"/>
      <c r="C137" s="37"/>
      <c r="D137" s="194" t="s">
        <v>151</v>
      </c>
      <c r="E137" s="37"/>
      <c r="F137" s="195" t="s">
        <v>208</v>
      </c>
      <c r="G137" s="37"/>
      <c r="H137" s="37"/>
      <c r="I137" s="196"/>
      <c r="J137" s="37"/>
      <c r="K137" s="37"/>
      <c r="L137" s="40"/>
      <c r="M137" s="197"/>
      <c r="N137" s="198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151</v>
      </c>
      <c r="AU137" s="17" t="s">
        <v>91</v>
      </c>
    </row>
    <row r="138" spans="1:65" s="13" customFormat="1" ht="11.25">
      <c r="B138" s="201"/>
      <c r="C138" s="202"/>
      <c r="D138" s="199" t="s">
        <v>155</v>
      </c>
      <c r="E138" s="203" t="s">
        <v>44</v>
      </c>
      <c r="F138" s="204" t="s">
        <v>209</v>
      </c>
      <c r="G138" s="202"/>
      <c r="H138" s="205">
        <v>27</v>
      </c>
      <c r="I138" s="206"/>
      <c r="J138" s="202"/>
      <c r="K138" s="202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155</v>
      </c>
      <c r="AU138" s="211" t="s">
        <v>91</v>
      </c>
      <c r="AV138" s="13" t="s">
        <v>91</v>
      </c>
      <c r="AW138" s="13" t="s">
        <v>42</v>
      </c>
      <c r="AX138" s="13" t="s">
        <v>89</v>
      </c>
      <c r="AY138" s="211" t="s">
        <v>142</v>
      </c>
    </row>
    <row r="139" spans="1:65" s="2" customFormat="1" ht="24.2" customHeight="1">
      <c r="A139" s="35"/>
      <c r="B139" s="36"/>
      <c r="C139" s="181" t="s">
        <v>210</v>
      </c>
      <c r="D139" s="181" t="s">
        <v>144</v>
      </c>
      <c r="E139" s="182" t="s">
        <v>211</v>
      </c>
      <c r="F139" s="183" t="s">
        <v>212</v>
      </c>
      <c r="G139" s="184" t="s">
        <v>206</v>
      </c>
      <c r="H139" s="185">
        <v>401.904</v>
      </c>
      <c r="I139" s="186"/>
      <c r="J139" s="187">
        <f>ROUND(I139*H139,2)</f>
        <v>0</v>
      </c>
      <c r="K139" s="183" t="s">
        <v>148</v>
      </c>
      <c r="L139" s="40"/>
      <c r="M139" s="188" t="s">
        <v>44</v>
      </c>
      <c r="N139" s="189" t="s">
        <v>53</v>
      </c>
      <c r="O139" s="65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2" t="s">
        <v>149</v>
      </c>
      <c r="AT139" s="192" t="s">
        <v>144</v>
      </c>
      <c r="AU139" s="192" t="s">
        <v>91</v>
      </c>
      <c r="AY139" s="17" t="s">
        <v>142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7" t="s">
        <v>89</v>
      </c>
      <c r="BK139" s="193">
        <f>ROUND(I139*H139,2)</f>
        <v>0</v>
      </c>
      <c r="BL139" s="17" t="s">
        <v>149</v>
      </c>
      <c r="BM139" s="192" t="s">
        <v>213</v>
      </c>
    </row>
    <row r="140" spans="1:65" s="2" customFormat="1" ht="11.25">
      <c r="A140" s="35"/>
      <c r="B140" s="36"/>
      <c r="C140" s="37"/>
      <c r="D140" s="194" t="s">
        <v>151</v>
      </c>
      <c r="E140" s="37"/>
      <c r="F140" s="195" t="s">
        <v>214</v>
      </c>
      <c r="G140" s="37"/>
      <c r="H140" s="37"/>
      <c r="I140" s="196"/>
      <c r="J140" s="37"/>
      <c r="K140" s="37"/>
      <c r="L140" s="40"/>
      <c r="M140" s="197"/>
      <c r="N140" s="198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151</v>
      </c>
      <c r="AU140" s="17" t="s">
        <v>91</v>
      </c>
    </row>
    <row r="141" spans="1:65" s="13" customFormat="1" ht="11.25">
      <c r="B141" s="201"/>
      <c r="C141" s="202"/>
      <c r="D141" s="199" t="s">
        <v>155</v>
      </c>
      <c r="E141" s="203" t="s">
        <v>44</v>
      </c>
      <c r="F141" s="204" t="s">
        <v>215</v>
      </c>
      <c r="G141" s="202"/>
      <c r="H141" s="205">
        <v>45</v>
      </c>
      <c r="I141" s="206"/>
      <c r="J141" s="202"/>
      <c r="K141" s="202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155</v>
      </c>
      <c r="AU141" s="211" t="s">
        <v>91</v>
      </c>
      <c r="AV141" s="13" t="s">
        <v>91</v>
      </c>
      <c r="AW141" s="13" t="s">
        <v>42</v>
      </c>
      <c r="AX141" s="13" t="s">
        <v>82</v>
      </c>
      <c r="AY141" s="211" t="s">
        <v>142</v>
      </c>
    </row>
    <row r="142" spans="1:65" s="13" customFormat="1" ht="11.25">
      <c r="B142" s="201"/>
      <c r="C142" s="202"/>
      <c r="D142" s="199" t="s">
        <v>155</v>
      </c>
      <c r="E142" s="203" t="s">
        <v>44</v>
      </c>
      <c r="F142" s="204" t="s">
        <v>216</v>
      </c>
      <c r="G142" s="202"/>
      <c r="H142" s="205">
        <v>216</v>
      </c>
      <c r="I142" s="206"/>
      <c r="J142" s="202"/>
      <c r="K142" s="202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155</v>
      </c>
      <c r="AU142" s="211" t="s">
        <v>91</v>
      </c>
      <c r="AV142" s="13" t="s">
        <v>91</v>
      </c>
      <c r="AW142" s="13" t="s">
        <v>42</v>
      </c>
      <c r="AX142" s="13" t="s">
        <v>82</v>
      </c>
      <c r="AY142" s="211" t="s">
        <v>142</v>
      </c>
    </row>
    <row r="143" spans="1:65" s="13" customFormat="1" ht="11.25">
      <c r="B143" s="201"/>
      <c r="C143" s="202"/>
      <c r="D143" s="199" t="s">
        <v>155</v>
      </c>
      <c r="E143" s="203" t="s">
        <v>44</v>
      </c>
      <c r="F143" s="204" t="s">
        <v>217</v>
      </c>
      <c r="G143" s="202"/>
      <c r="H143" s="205">
        <v>140.904</v>
      </c>
      <c r="I143" s="206"/>
      <c r="J143" s="202"/>
      <c r="K143" s="202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155</v>
      </c>
      <c r="AU143" s="211" t="s">
        <v>91</v>
      </c>
      <c r="AV143" s="13" t="s">
        <v>91</v>
      </c>
      <c r="AW143" s="13" t="s">
        <v>42</v>
      </c>
      <c r="AX143" s="13" t="s">
        <v>82</v>
      </c>
      <c r="AY143" s="211" t="s">
        <v>142</v>
      </c>
    </row>
    <row r="144" spans="1:65" s="14" customFormat="1" ht="11.25">
      <c r="B144" s="212"/>
      <c r="C144" s="213"/>
      <c r="D144" s="199" t="s">
        <v>155</v>
      </c>
      <c r="E144" s="214" t="s">
        <v>44</v>
      </c>
      <c r="F144" s="215" t="s">
        <v>188</v>
      </c>
      <c r="G144" s="213"/>
      <c r="H144" s="216">
        <v>401.904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155</v>
      </c>
      <c r="AU144" s="222" t="s">
        <v>91</v>
      </c>
      <c r="AV144" s="14" t="s">
        <v>149</v>
      </c>
      <c r="AW144" s="14" t="s">
        <v>42</v>
      </c>
      <c r="AX144" s="14" t="s">
        <v>89</v>
      </c>
      <c r="AY144" s="222" t="s">
        <v>142</v>
      </c>
    </row>
    <row r="145" spans="1:65" s="2" customFormat="1" ht="24.2" customHeight="1">
      <c r="A145" s="35"/>
      <c r="B145" s="36"/>
      <c r="C145" s="181" t="s">
        <v>218</v>
      </c>
      <c r="D145" s="181" t="s">
        <v>144</v>
      </c>
      <c r="E145" s="182" t="s">
        <v>219</v>
      </c>
      <c r="F145" s="183" t="s">
        <v>220</v>
      </c>
      <c r="G145" s="184" t="s">
        <v>177</v>
      </c>
      <c r="H145" s="185">
        <v>78.28</v>
      </c>
      <c r="I145" s="186"/>
      <c r="J145" s="187">
        <f>ROUND(I145*H145,2)</f>
        <v>0</v>
      </c>
      <c r="K145" s="183" t="s">
        <v>148</v>
      </c>
      <c r="L145" s="40"/>
      <c r="M145" s="188" t="s">
        <v>44</v>
      </c>
      <c r="N145" s="189" t="s">
        <v>53</v>
      </c>
      <c r="O145" s="65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2" t="s">
        <v>149</v>
      </c>
      <c r="AT145" s="192" t="s">
        <v>144</v>
      </c>
      <c r="AU145" s="192" t="s">
        <v>91</v>
      </c>
      <c r="AY145" s="17" t="s">
        <v>142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89</v>
      </c>
      <c r="BK145" s="193">
        <f>ROUND(I145*H145,2)</f>
        <v>0</v>
      </c>
      <c r="BL145" s="17" t="s">
        <v>149</v>
      </c>
      <c r="BM145" s="192" t="s">
        <v>221</v>
      </c>
    </row>
    <row r="146" spans="1:65" s="2" customFormat="1" ht="11.25">
      <c r="A146" s="35"/>
      <c r="B146" s="36"/>
      <c r="C146" s="37"/>
      <c r="D146" s="194" t="s">
        <v>151</v>
      </c>
      <c r="E146" s="37"/>
      <c r="F146" s="195" t="s">
        <v>222</v>
      </c>
      <c r="G146" s="37"/>
      <c r="H146" s="37"/>
      <c r="I146" s="196"/>
      <c r="J146" s="37"/>
      <c r="K146" s="37"/>
      <c r="L146" s="40"/>
      <c r="M146" s="197"/>
      <c r="N146" s="198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151</v>
      </c>
      <c r="AU146" s="17" t="s">
        <v>91</v>
      </c>
    </row>
    <row r="147" spans="1:65" s="2" customFormat="1" ht="16.5" customHeight="1">
      <c r="A147" s="35"/>
      <c r="B147" s="36"/>
      <c r="C147" s="223" t="s">
        <v>223</v>
      </c>
      <c r="D147" s="223" t="s">
        <v>224</v>
      </c>
      <c r="E147" s="224" t="s">
        <v>225</v>
      </c>
      <c r="F147" s="225" t="s">
        <v>226</v>
      </c>
      <c r="G147" s="226" t="s">
        <v>206</v>
      </c>
      <c r="H147" s="227">
        <v>140.904</v>
      </c>
      <c r="I147" s="228"/>
      <c r="J147" s="229">
        <f>ROUND(I147*H147,2)</f>
        <v>0</v>
      </c>
      <c r="K147" s="225" t="s">
        <v>148</v>
      </c>
      <c r="L147" s="230"/>
      <c r="M147" s="231" t="s">
        <v>44</v>
      </c>
      <c r="N147" s="232" t="s">
        <v>53</v>
      </c>
      <c r="O147" s="65"/>
      <c r="P147" s="190">
        <f>O147*H147</f>
        <v>0</v>
      </c>
      <c r="Q147" s="190">
        <v>1</v>
      </c>
      <c r="R147" s="190">
        <f>Q147*H147</f>
        <v>140.904</v>
      </c>
      <c r="S147" s="190">
        <v>0</v>
      </c>
      <c r="T147" s="19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2" t="s">
        <v>197</v>
      </c>
      <c r="AT147" s="192" t="s">
        <v>224</v>
      </c>
      <c r="AU147" s="192" t="s">
        <v>91</v>
      </c>
      <c r="AY147" s="17" t="s">
        <v>142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7" t="s">
        <v>89</v>
      </c>
      <c r="BK147" s="193">
        <f>ROUND(I147*H147,2)</f>
        <v>0</v>
      </c>
      <c r="BL147" s="17" t="s">
        <v>149</v>
      </c>
      <c r="BM147" s="192" t="s">
        <v>227</v>
      </c>
    </row>
    <row r="148" spans="1:65" s="13" customFormat="1" ht="11.25">
      <c r="B148" s="201"/>
      <c r="C148" s="202"/>
      <c r="D148" s="199" t="s">
        <v>155</v>
      </c>
      <c r="E148" s="202"/>
      <c r="F148" s="204" t="s">
        <v>228</v>
      </c>
      <c r="G148" s="202"/>
      <c r="H148" s="205">
        <v>140.904</v>
      </c>
      <c r="I148" s="206"/>
      <c r="J148" s="202"/>
      <c r="K148" s="202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155</v>
      </c>
      <c r="AU148" s="211" t="s">
        <v>91</v>
      </c>
      <c r="AV148" s="13" t="s">
        <v>91</v>
      </c>
      <c r="AW148" s="13" t="s">
        <v>4</v>
      </c>
      <c r="AX148" s="13" t="s">
        <v>89</v>
      </c>
      <c r="AY148" s="211" t="s">
        <v>142</v>
      </c>
    </row>
    <row r="149" spans="1:65" s="2" customFormat="1" ht="24.2" customHeight="1">
      <c r="A149" s="35"/>
      <c r="B149" s="36"/>
      <c r="C149" s="181" t="s">
        <v>229</v>
      </c>
      <c r="D149" s="181" t="s">
        <v>144</v>
      </c>
      <c r="E149" s="182" t="s">
        <v>230</v>
      </c>
      <c r="F149" s="183" t="s">
        <v>231</v>
      </c>
      <c r="G149" s="184" t="s">
        <v>177</v>
      </c>
      <c r="H149" s="185">
        <v>30</v>
      </c>
      <c r="I149" s="186"/>
      <c r="J149" s="187">
        <f>ROUND(I149*H149,2)</f>
        <v>0</v>
      </c>
      <c r="K149" s="183" t="s">
        <v>148</v>
      </c>
      <c r="L149" s="40"/>
      <c r="M149" s="188" t="s">
        <v>44</v>
      </c>
      <c r="N149" s="189" t="s">
        <v>53</v>
      </c>
      <c r="O149" s="65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2" t="s">
        <v>149</v>
      </c>
      <c r="AT149" s="192" t="s">
        <v>144</v>
      </c>
      <c r="AU149" s="192" t="s">
        <v>91</v>
      </c>
      <c r="AY149" s="17" t="s">
        <v>142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89</v>
      </c>
      <c r="BK149" s="193">
        <f>ROUND(I149*H149,2)</f>
        <v>0</v>
      </c>
      <c r="BL149" s="17" t="s">
        <v>149</v>
      </c>
      <c r="BM149" s="192" t="s">
        <v>232</v>
      </c>
    </row>
    <row r="150" spans="1:65" s="2" customFormat="1" ht="11.25">
      <c r="A150" s="35"/>
      <c r="B150" s="36"/>
      <c r="C150" s="37"/>
      <c r="D150" s="194" t="s">
        <v>151</v>
      </c>
      <c r="E150" s="37"/>
      <c r="F150" s="195" t="s">
        <v>233</v>
      </c>
      <c r="G150" s="37"/>
      <c r="H150" s="37"/>
      <c r="I150" s="196"/>
      <c r="J150" s="37"/>
      <c r="K150" s="37"/>
      <c r="L150" s="40"/>
      <c r="M150" s="197"/>
      <c r="N150" s="198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151</v>
      </c>
      <c r="AU150" s="17" t="s">
        <v>91</v>
      </c>
    </row>
    <row r="151" spans="1:65" s="13" customFormat="1" ht="11.25">
      <c r="B151" s="201"/>
      <c r="C151" s="202"/>
      <c r="D151" s="199" t="s">
        <v>155</v>
      </c>
      <c r="E151" s="203" t="s">
        <v>44</v>
      </c>
      <c r="F151" s="204" t="s">
        <v>234</v>
      </c>
      <c r="G151" s="202"/>
      <c r="H151" s="205">
        <v>30</v>
      </c>
      <c r="I151" s="206"/>
      <c r="J151" s="202"/>
      <c r="K151" s="202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155</v>
      </c>
      <c r="AU151" s="211" t="s">
        <v>91</v>
      </c>
      <c r="AV151" s="13" t="s">
        <v>91</v>
      </c>
      <c r="AW151" s="13" t="s">
        <v>42</v>
      </c>
      <c r="AX151" s="13" t="s">
        <v>89</v>
      </c>
      <c r="AY151" s="211" t="s">
        <v>142</v>
      </c>
    </row>
    <row r="152" spans="1:65" s="2" customFormat="1" ht="33" customHeight="1">
      <c r="A152" s="35"/>
      <c r="B152" s="36"/>
      <c r="C152" s="181" t="s">
        <v>235</v>
      </c>
      <c r="D152" s="181" t="s">
        <v>144</v>
      </c>
      <c r="E152" s="182" t="s">
        <v>236</v>
      </c>
      <c r="F152" s="183" t="s">
        <v>237</v>
      </c>
      <c r="G152" s="184" t="s">
        <v>147</v>
      </c>
      <c r="H152" s="185">
        <v>130</v>
      </c>
      <c r="I152" s="186"/>
      <c r="J152" s="187">
        <f>ROUND(I152*H152,2)</f>
        <v>0</v>
      </c>
      <c r="K152" s="183" t="s">
        <v>148</v>
      </c>
      <c r="L152" s="40"/>
      <c r="M152" s="188" t="s">
        <v>44</v>
      </c>
      <c r="N152" s="189" t="s">
        <v>53</v>
      </c>
      <c r="O152" s="65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2" t="s">
        <v>149</v>
      </c>
      <c r="AT152" s="192" t="s">
        <v>144</v>
      </c>
      <c r="AU152" s="192" t="s">
        <v>91</v>
      </c>
      <c r="AY152" s="17" t="s">
        <v>142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7" t="s">
        <v>89</v>
      </c>
      <c r="BK152" s="193">
        <f>ROUND(I152*H152,2)</f>
        <v>0</v>
      </c>
      <c r="BL152" s="17" t="s">
        <v>149</v>
      </c>
      <c r="BM152" s="192" t="s">
        <v>238</v>
      </c>
    </row>
    <row r="153" spans="1:65" s="2" customFormat="1" ht="11.25">
      <c r="A153" s="35"/>
      <c r="B153" s="36"/>
      <c r="C153" s="37"/>
      <c r="D153" s="194" t="s">
        <v>151</v>
      </c>
      <c r="E153" s="37"/>
      <c r="F153" s="195" t="s">
        <v>239</v>
      </c>
      <c r="G153" s="37"/>
      <c r="H153" s="37"/>
      <c r="I153" s="196"/>
      <c r="J153" s="37"/>
      <c r="K153" s="37"/>
      <c r="L153" s="40"/>
      <c r="M153" s="197"/>
      <c r="N153" s="198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151</v>
      </c>
      <c r="AU153" s="17" t="s">
        <v>91</v>
      </c>
    </row>
    <row r="154" spans="1:65" s="13" customFormat="1" ht="11.25">
      <c r="B154" s="201"/>
      <c r="C154" s="202"/>
      <c r="D154" s="199" t="s">
        <v>155</v>
      </c>
      <c r="E154" s="203" t="s">
        <v>44</v>
      </c>
      <c r="F154" s="204" t="s">
        <v>240</v>
      </c>
      <c r="G154" s="202"/>
      <c r="H154" s="205">
        <v>130</v>
      </c>
      <c r="I154" s="206"/>
      <c r="J154" s="202"/>
      <c r="K154" s="202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155</v>
      </c>
      <c r="AU154" s="211" t="s">
        <v>91</v>
      </c>
      <c r="AV154" s="13" t="s">
        <v>91</v>
      </c>
      <c r="AW154" s="13" t="s">
        <v>42</v>
      </c>
      <c r="AX154" s="13" t="s">
        <v>89</v>
      </c>
      <c r="AY154" s="211" t="s">
        <v>142</v>
      </c>
    </row>
    <row r="155" spans="1:65" s="2" customFormat="1" ht="24.2" customHeight="1">
      <c r="A155" s="35"/>
      <c r="B155" s="36"/>
      <c r="C155" s="181" t="s">
        <v>8</v>
      </c>
      <c r="D155" s="181" t="s">
        <v>144</v>
      </c>
      <c r="E155" s="182" t="s">
        <v>241</v>
      </c>
      <c r="F155" s="183" t="s">
        <v>242</v>
      </c>
      <c r="G155" s="184" t="s">
        <v>147</v>
      </c>
      <c r="H155" s="185">
        <v>100</v>
      </c>
      <c r="I155" s="186"/>
      <c r="J155" s="187">
        <f>ROUND(I155*H155,2)</f>
        <v>0</v>
      </c>
      <c r="K155" s="183" t="s">
        <v>148</v>
      </c>
      <c r="L155" s="40"/>
      <c r="M155" s="188" t="s">
        <v>44</v>
      </c>
      <c r="N155" s="189" t="s">
        <v>53</v>
      </c>
      <c r="O155" s="65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2" t="s">
        <v>149</v>
      </c>
      <c r="AT155" s="192" t="s">
        <v>144</v>
      </c>
      <c r="AU155" s="192" t="s">
        <v>91</v>
      </c>
      <c r="AY155" s="17" t="s">
        <v>142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7" t="s">
        <v>89</v>
      </c>
      <c r="BK155" s="193">
        <f>ROUND(I155*H155,2)</f>
        <v>0</v>
      </c>
      <c r="BL155" s="17" t="s">
        <v>149</v>
      </c>
      <c r="BM155" s="192" t="s">
        <v>243</v>
      </c>
    </row>
    <row r="156" spans="1:65" s="2" customFormat="1" ht="11.25">
      <c r="A156" s="35"/>
      <c r="B156" s="36"/>
      <c r="C156" s="37"/>
      <c r="D156" s="194" t="s">
        <v>151</v>
      </c>
      <c r="E156" s="37"/>
      <c r="F156" s="195" t="s">
        <v>244</v>
      </c>
      <c r="G156" s="37"/>
      <c r="H156" s="37"/>
      <c r="I156" s="196"/>
      <c r="J156" s="37"/>
      <c r="K156" s="37"/>
      <c r="L156" s="40"/>
      <c r="M156" s="197"/>
      <c r="N156" s="198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7" t="s">
        <v>151</v>
      </c>
      <c r="AU156" s="17" t="s">
        <v>91</v>
      </c>
    </row>
    <row r="157" spans="1:65" s="2" customFormat="1" ht="24.2" customHeight="1">
      <c r="A157" s="35"/>
      <c r="B157" s="36"/>
      <c r="C157" s="181" t="s">
        <v>245</v>
      </c>
      <c r="D157" s="181" t="s">
        <v>144</v>
      </c>
      <c r="E157" s="182" t="s">
        <v>246</v>
      </c>
      <c r="F157" s="183" t="s">
        <v>247</v>
      </c>
      <c r="G157" s="184" t="s">
        <v>147</v>
      </c>
      <c r="H157" s="185">
        <v>250</v>
      </c>
      <c r="I157" s="186"/>
      <c r="J157" s="187">
        <f>ROUND(I157*H157,2)</f>
        <v>0</v>
      </c>
      <c r="K157" s="183" t="s">
        <v>148</v>
      </c>
      <c r="L157" s="40"/>
      <c r="M157" s="188" t="s">
        <v>44</v>
      </c>
      <c r="N157" s="189" t="s">
        <v>53</v>
      </c>
      <c r="O157" s="65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2" t="s">
        <v>149</v>
      </c>
      <c r="AT157" s="192" t="s">
        <v>144</v>
      </c>
      <c r="AU157" s="192" t="s">
        <v>91</v>
      </c>
      <c r="AY157" s="17" t="s">
        <v>142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7" t="s">
        <v>89</v>
      </c>
      <c r="BK157" s="193">
        <f>ROUND(I157*H157,2)</f>
        <v>0</v>
      </c>
      <c r="BL157" s="17" t="s">
        <v>149</v>
      </c>
      <c r="BM157" s="192" t="s">
        <v>248</v>
      </c>
    </row>
    <row r="158" spans="1:65" s="2" customFormat="1" ht="11.25">
      <c r="A158" s="35"/>
      <c r="B158" s="36"/>
      <c r="C158" s="37"/>
      <c r="D158" s="194" t="s">
        <v>151</v>
      </c>
      <c r="E158" s="37"/>
      <c r="F158" s="195" t="s">
        <v>249</v>
      </c>
      <c r="G158" s="37"/>
      <c r="H158" s="37"/>
      <c r="I158" s="196"/>
      <c r="J158" s="37"/>
      <c r="K158" s="37"/>
      <c r="L158" s="40"/>
      <c r="M158" s="197"/>
      <c r="N158" s="198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151</v>
      </c>
      <c r="AU158" s="17" t="s">
        <v>91</v>
      </c>
    </row>
    <row r="159" spans="1:65" s="13" customFormat="1" ht="11.25">
      <c r="B159" s="201"/>
      <c r="C159" s="202"/>
      <c r="D159" s="199" t="s">
        <v>155</v>
      </c>
      <c r="E159" s="203" t="s">
        <v>44</v>
      </c>
      <c r="F159" s="204" t="s">
        <v>250</v>
      </c>
      <c r="G159" s="202"/>
      <c r="H159" s="205">
        <v>100</v>
      </c>
      <c r="I159" s="206"/>
      <c r="J159" s="202"/>
      <c r="K159" s="202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155</v>
      </c>
      <c r="AU159" s="211" t="s">
        <v>91</v>
      </c>
      <c r="AV159" s="13" t="s">
        <v>91</v>
      </c>
      <c r="AW159" s="13" t="s">
        <v>42</v>
      </c>
      <c r="AX159" s="13" t="s">
        <v>82</v>
      </c>
      <c r="AY159" s="211" t="s">
        <v>142</v>
      </c>
    </row>
    <row r="160" spans="1:65" s="13" customFormat="1" ht="11.25">
      <c r="B160" s="201"/>
      <c r="C160" s="202"/>
      <c r="D160" s="199" t="s">
        <v>155</v>
      </c>
      <c r="E160" s="203" t="s">
        <v>44</v>
      </c>
      <c r="F160" s="204" t="s">
        <v>251</v>
      </c>
      <c r="G160" s="202"/>
      <c r="H160" s="205">
        <v>150</v>
      </c>
      <c r="I160" s="206"/>
      <c r="J160" s="202"/>
      <c r="K160" s="202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155</v>
      </c>
      <c r="AU160" s="211" t="s">
        <v>91</v>
      </c>
      <c r="AV160" s="13" t="s">
        <v>91</v>
      </c>
      <c r="AW160" s="13" t="s">
        <v>42</v>
      </c>
      <c r="AX160" s="13" t="s">
        <v>82</v>
      </c>
      <c r="AY160" s="211" t="s">
        <v>142</v>
      </c>
    </row>
    <row r="161" spans="1:65" s="14" customFormat="1" ht="11.25">
      <c r="B161" s="212"/>
      <c r="C161" s="213"/>
      <c r="D161" s="199" t="s">
        <v>155</v>
      </c>
      <c r="E161" s="214" t="s">
        <v>44</v>
      </c>
      <c r="F161" s="215" t="s">
        <v>188</v>
      </c>
      <c r="G161" s="213"/>
      <c r="H161" s="216">
        <v>250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155</v>
      </c>
      <c r="AU161" s="222" t="s">
        <v>91</v>
      </c>
      <c r="AV161" s="14" t="s">
        <v>149</v>
      </c>
      <c r="AW161" s="14" t="s">
        <v>42</v>
      </c>
      <c r="AX161" s="14" t="s">
        <v>89</v>
      </c>
      <c r="AY161" s="222" t="s">
        <v>142</v>
      </c>
    </row>
    <row r="162" spans="1:65" s="2" customFormat="1" ht="16.5" customHeight="1">
      <c r="A162" s="35"/>
      <c r="B162" s="36"/>
      <c r="C162" s="223" t="s">
        <v>252</v>
      </c>
      <c r="D162" s="223" t="s">
        <v>224</v>
      </c>
      <c r="E162" s="224" t="s">
        <v>253</v>
      </c>
      <c r="F162" s="225" t="s">
        <v>254</v>
      </c>
      <c r="G162" s="226" t="s">
        <v>255</v>
      </c>
      <c r="H162" s="227">
        <v>5</v>
      </c>
      <c r="I162" s="228"/>
      <c r="J162" s="229">
        <f>ROUND(I162*H162,2)</f>
        <v>0</v>
      </c>
      <c r="K162" s="225" t="s">
        <v>148</v>
      </c>
      <c r="L162" s="230"/>
      <c r="M162" s="231" t="s">
        <v>44</v>
      </c>
      <c r="N162" s="232" t="s">
        <v>53</v>
      </c>
      <c r="O162" s="65"/>
      <c r="P162" s="190">
        <f>O162*H162</f>
        <v>0</v>
      </c>
      <c r="Q162" s="190">
        <v>1E-3</v>
      </c>
      <c r="R162" s="190">
        <f>Q162*H162</f>
        <v>5.0000000000000001E-3</v>
      </c>
      <c r="S162" s="190">
        <v>0</v>
      </c>
      <c r="T162" s="19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2" t="s">
        <v>197</v>
      </c>
      <c r="AT162" s="192" t="s">
        <v>224</v>
      </c>
      <c r="AU162" s="192" t="s">
        <v>91</v>
      </c>
      <c r="AY162" s="17" t="s">
        <v>142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89</v>
      </c>
      <c r="BK162" s="193">
        <f>ROUND(I162*H162,2)</f>
        <v>0</v>
      </c>
      <c r="BL162" s="17" t="s">
        <v>149</v>
      </c>
      <c r="BM162" s="192" t="s">
        <v>256</v>
      </c>
    </row>
    <row r="163" spans="1:65" s="13" customFormat="1" ht="11.25">
      <c r="B163" s="201"/>
      <c r="C163" s="202"/>
      <c r="D163" s="199" t="s">
        <v>155</v>
      </c>
      <c r="E163" s="202"/>
      <c r="F163" s="204" t="s">
        <v>257</v>
      </c>
      <c r="G163" s="202"/>
      <c r="H163" s="205">
        <v>5</v>
      </c>
      <c r="I163" s="206"/>
      <c r="J163" s="202"/>
      <c r="K163" s="202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155</v>
      </c>
      <c r="AU163" s="211" t="s">
        <v>91</v>
      </c>
      <c r="AV163" s="13" t="s">
        <v>91</v>
      </c>
      <c r="AW163" s="13" t="s">
        <v>4</v>
      </c>
      <c r="AX163" s="13" t="s">
        <v>89</v>
      </c>
      <c r="AY163" s="211" t="s">
        <v>142</v>
      </c>
    </row>
    <row r="164" spans="1:65" s="12" customFormat="1" ht="22.9" customHeight="1">
      <c r="B164" s="165"/>
      <c r="C164" s="166"/>
      <c r="D164" s="167" t="s">
        <v>81</v>
      </c>
      <c r="E164" s="179" t="s">
        <v>162</v>
      </c>
      <c r="F164" s="179" t="s">
        <v>258</v>
      </c>
      <c r="G164" s="166"/>
      <c r="H164" s="166"/>
      <c r="I164" s="169"/>
      <c r="J164" s="180">
        <f>BK164</f>
        <v>0</v>
      </c>
      <c r="K164" s="166"/>
      <c r="L164" s="171"/>
      <c r="M164" s="172"/>
      <c r="N164" s="173"/>
      <c r="O164" s="173"/>
      <c r="P164" s="174">
        <f>SUM(P165:P166)</f>
        <v>0</v>
      </c>
      <c r="Q164" s="173"/>
      <c r="R164" s="174">
        <f>SUM(R165:R166)</f>
        <v>0</v>
      </c>
      <c r="S164" s="173"/>
      <c r="T164" s="175">
        <f>SUM(T165:T166)</f>
        <v>0</v>
      </c>
      <c r="AR164" s="176" t="s">
        <v>89</v>
      </c>
      <c r="AT164" s="177" t="s">
        <v>81</v>
      </c>
      <c r="AU164" s="177" t="s">
        <v>89</v>
      </c>
      <c r="AY164" s="176" t="s">
        <v>142</v>
      </c>
      <c r="BK164" s="178">
        <f>SUM(BK165:BK166)</f>
        <v>0</v>
      </c>
    </row>
    <row r="165" spans="1:65" s="2" customFormat="1" ht="16.5" customHeight="1">
      <c r="A165" s="35"/>
      <c r="B165" s="36"/>
      <c r="C165" s="181" t="s">
        <v>259</v>
      </c>
      <c r="D165" s="181" t="s">
        <v>144</v>
      </c>
      <c r="E165" s="182" t="s">
        <v>260</v>
      </c>
      <c r="F165" s="183" t="s">
        <v>261</v>
      </c>
      <c r="G165" s="184" t="s">
        <v>262</v>
      </c>
      <c r="H165" s="185">
        <v>20</v>
      </c>
      <c r="I165" s="186"/>
      <c r="J165" s="187">
        <f>ROUND(I165*H165,2)</f>
        <v>0</v>
      </c>
      <c r="K165" s="183" t="s">
        <v>44</v>
      </c>
      <c r="L165" s="40"/>
      <c r="M165" s="188" t="s">
        <v>44</v>
      </c>
      <c r="N165" s="189" t="s">
        <v>53</v>
      </c>
      <c r="O165" s="65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2" t="s">
        <v>149</v>
      </c>
      <c r="AT165" s="192" t="s">
        <v>144</v>
      </c>
      <c r="AU165" s="192" t="s">
        <v>91</v>
      </c>
      <c r="AY165" s="17" t="s">
        <v>142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7" t="s">
        <v>89</v>
      </c>
      <c r="BK165" s="193">
        <f>ROUND(I165*H165,2)</f>
        <v>0</v>
      </c>
      <c r="BL165" s="17" t="s">
        <v>149</v>
      </c>
      <c r="BM165" s="192" t="s">
        <v>263</v>
      </c>
    </row>
    <row r="166" spans="1:65" s="13" customFormat="1" ht="11.25">
      <c r="B166" s="201"/>
      <c r="C166" s="202"/>
      <c r="D166" s="199" t="s">
        <v>155</v>
      </c>
      <c r="E166" s="203" t="s">
        <v>44</v>
      </c>
      <c r="F166" s="204" t="s">
        <v>264</v>
      </c>
      <c r="G166" s="202"/>
      <c r="H166" s="205">
        <v>20</v>
      </c>
      <c r="I166" s="206"/>
      <c r="J166" s="202"/>
      <c r="K166" s="202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155</v>
      </c>
      <c r="AU166" s="211" t="s">
        <v>91</v>
      </c>
      <c r="AV166" s="13" t="s">
        <v>91</v>
      </c>
      <c r="AW166" s="13" t="s">
        <v>42</v>
      </c>
      <c r="AX166" s="13" t="s">
        <v>89</v>
      </c>
      <c r="AY166" s="211" t="s">
        <v>142</v>
      </c>
    </row>
    <row r="167" spans="1:65" s="12" customFormat="1" ht="22.9" customHeight="1">
      <c r="B167" s="165"/>
      <c r="C167" s="166"/>
      <c r="D167" s="167" t="s">
        <v>81</v>
      </c>
      <c r="E167" s="179" t="s">
        <v>149</v>
      </c>
      <c r="F167" s="179" t="s">
        <v>265</v>
      </c>
      <c r="G167" s="166"/>
      <c r="H167" s="166"/>
      <c r="I167" s="169"/>
      <c r="J167" s="180">
        <f>BK167</f>
        <v>0</v>
      </c>
      <c r="K167" s="166"/>
      <c r="L167" s="171"/>
      <c r="M167" s="172"/>
      <c r="N167" s="173"/>
      <c r="O167" s="173"/>
      <c r="P167" s="174">
        <f>SUM(P168:P196)</f>
        <v>0</v>
      </c>
      <c r="Q167" s="173"/>
      <c r="R167" s="174">
        <f>SUM(R168:R196)</f>
        <v>66.182267407560005</v>
      </c>
      <c r="S167" s="173"/>
      <c r="T167" s="175">
        <f>SUM(T168:T196)</f>
        <v>0</v>
      </c>
      <c r="AR167" s="176" t="s">
        <v>89</v>
      </c>
      <c r="AT167" s="177" t="s">
        <v>81</v>
      </c>
      <c r="AU167" s="177" t="s">
        <v>89</v>
      </c>
      <c r="AY167" s="176" t="s">
        <v>142</v>
      </c>
      <c r="BK167" s="178">
        <f>SUM(BK168:BK196)</f>
        <v>0</v>
      </c>
    </row>
    <row r="168" spans="1:65" s="2" customFormat="1" ht="16.5" customHeight="1">
      <c r="A168" s="35"/>
      <c r="B168" s="36"/>
      <c r="C168" s="181" t="s">
        <v>266</v>
      </c>
      <c r="D168" s="181" t="s">
        <v>144</v>
      </c>
      <c r="E168" s="182" t="s">
        <v>267</v>
      </c>
      <c r="F168" s="183" t="s">
        <v>268</v>
      </c>
      <c r="G168" s="184" t="s">
        <v>147</v>
      </c>
      <c r="H168" s="185">
        <v>6.3129999999999997</v>
      </c>
      <c r="I168" s="186"/>
      <c r="J168" s="187">
        <f>ROUND(I168*H168,2)</f>
        <v>0</v>
      </c>
      <c r="K168" s="183" t="s">
        <v>148</v>
      </c>
      <c r="L168" s="40"/>
      <c r="M168" s="188" t="s">
        <v>44</v>
      </c>
      <c r="N168" s="189" t="s">
        <v>53</v>
      </c>
      <c r="O168" s="65"/>
      <c r="P168" s="190">
        <f>O168*H168</f>
        <v>0</v>
      </c>
      <c r="Q168" s="190">
        <v>2.3960000000000001E-3</v>
      </c>
      <c r="R168" s="190">
        <f>Q168*H168</f>
        <v>1.5125948E-2</v>
      </c>
      <c r="S168" s="190">
        <v>0</v>
      </c>
      <c r="T168" s="19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2" t="s">
        <v>149</v>
      </c>
      <c r="AT168" s="192" t="s">
        <v>144</v>
      </c>
      <c r="AU168" s="192" t="s">
        <v>91</v>
      </c>
      <c r="AY168" s="17" t="s">
        <v>142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7" t="s">
        <v>89</v>
      </c>
      <c r="BK168" s="193">
        <f>ROUND(I168*H168,2)</f>
        <v>0</v>
      </c>
      <c r="BL168" s="17" t="s">
        <v>149</v>
      </c>
      <c r="BM168" s="192" t="s">
        <v>269</v>
      </c>
    </row>
    <row r="169" spans="1:65" s="2" customFormat="1" ht="11.25">
      <c r="A169" s="35"/>
      <c r="B169" s="36"/>
      <c r="C169" s="37"/>
      <c r="D169" s="194" t="s">
        <v>151</v>
      </c>
      <c r="E169" s="37"/>
      <c r="F169" s="195" t="s">
        <v>270</v>
      </c>
      <c r="G169" s="37"/>
      <c r="H169" s="37"/>
      <c r="I169" s="196"/>
      <c r="J169" s="37"/>
      <c r="K169" s="37"/>
      <c r="L169" s="40"/>
      <c r="M169" s="197"/>
      <c r="N169" s="198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151</v>
      </c>
      <c r="AU169" s="17" t="s">
        <v>91</v>
      </c>
    </row>
    <row r="170" spans="1:65" s="13" customFormat="1" ht="11.25">
      <c r="B170" s="201"/>
      <c r="C170" s="202"/>
      <c r="D170" s="199" t="s">
        <v>155</v>
      </c>
      <c r="E170" s="203" t="s">
        <v>44</v>
      </c>
      <c r="F170" s="204" t="s">
        <v>271</v>
      </c>
      <c r="G170" s="202"/>
      <c r="H170" s="205">
        <v>6.3129999999999997</v>
      </c>
      <c r="I170" s="206"/>
      <c r="J170" s="202"/>
      <c r="K170" s="202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155</v>
      </c>
      <c r="AU170" s="211" t="s">
        <v>91</v>
      </c>
      <c r="AV170" s="13" t="s">
        <v>91</v>
      </c>
      <c r="AW170" s="13" t="s">
        <v>42</v>
      </c>
      <c r="AX170" s="13" t="s">
        <v>89</v>
      </c>
      <c r="AY170" s="211" t="s">
        <v>142</v>
      </c>
    </row>
    <row r="171" spans="1:65" s="2" customFormat="1" ht="16.5" customHeight="1">
      <c r="A171" s="35"/>
      <c r="B171" s="36"/>
      <c r="C171" s="181" t="s">
        <v>272</v>
      </c>
      <c r="D171" s="181" t="s">
        <v>144</v>
      </c>
      <c r="E171" s="182" t="s">
        <v>273</v>
      </c>
      <c r="F171" s="183" t="s">
        <v>274</v>
      </c>
      <c r="G171" s="184" t="s">
        <v>147</v>
      </c>
      <c r="H171" s="185">
        <v>6.3129999999999997</v>
      </c>
      <c r="I171" s="186"/>
      <c r="J171" s="187">
        <f>ROUND(I171*H171,2)</f>
        <v>0</v>
      </c>
      <c r="K171" s="183" t="s">
        <v>148</v>
      </c>
      <c r="L171" s="40"/>
      <c r="M171" s="188" t="s">
        <v>44</v>
      </c>
      <c r="N171" s="189" t="s">
        <v>53</v>
      </c>
      <c r="O171" s="65"/>
      <c r="P171" s="190">
        <f>O171*H171</f>
        <v>0</v>
      </c>
      <c r="Q171" s="190">
        <v>6.0411999999999998E-4</v>
      </c>
      <c r="R171" s="190">
        <f>Q171*H171</f>
        <v>3.8138095599999995E-3</v>
      </c>
      <c r="S171" s="190">
        <v>0</v>
      </c>
      <c r="T171" s="19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2" t="s">
        <v>149</v>
      </c>
      <c r="AT171" s="192" t="s">
        <v>144</v>
      </c>
      <c r="AU171" s="192" t="s">
        <v>91</v>
      </c>
      <c r="AY171" s="17" t="s">
        <v>142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7" t="s">
        <v>89</v>
      </c>
      <c r="BK171" s="193">
        <f>ROUND(I171*H171,2)</f>
        <v>0</v>
      </c>
      <c r="BL171" s="17" t="s">
        <v>149</v>
      </c>
      <c r="BM171" s="192" t="s">
        <v>275</v>
      </c>
    </row>
    <row r="172" spans="1:65" s="2" customFormat="1" ht="11.25">
      <c r="A172" s="35"/>
      <c r="B172" s="36"/>
      <c r="C172" s="37"/>
      <c r="D172" s="194" t="s">
        <v>151</v>
      </c>
      <c r="E172" s="37"/>
      <c r="F172" s="195" t="s">
        <v>276</v>
      </c>
      <c r="G172" s="37"/>
      <c r="H172" s="37"/>
      <c r="I172" s="196"/>
      <c r="J172" s="37"/>
      <c r="K172" s="37"/>
      <c r="L172" s="40"/>
      <c r="M172" s="197"/>
      <c r="N172" s="198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151</v>
      </c>
      <c r="AU172" s="17" t="s">
        <v>91</v>
      </c>
    </row>
    <row r="173" spans="1:65" s="2" customFormat="1" ht="16.5" customHeight="1">
      <c r="A173" s="35"/>
      <c r="B173" s="36"/>
      <c r="C173" s="223" t="s">
        <v>7</v>
      </c>
      <c r="D173" s="223" t="s">
        <v>224</v>
      </c>
      <c r="E173" s="224" t="s">
        <v>277</v>
      </c>
      <c r="F173" s="225" t="s">
        <v>278</v>
      </c>
      <c r="G173" s="226" t="s">
        <v>206</v>
      </c>
      <c r="H173" s="227">
        <v>1.4E-2</v>
      </c>
      <c r="I173" s="228"/>
      <c r="J173" s="229">
        <f>ROUND(I173*H173,2)</f>
        <v>0</v>
      </c>
      <c r="K173" s="225" t="s">
        <v>44</v>
      </c>
      <c r="L173" s="230"/>
      <c r="M173" s="231" t="s">
        <v>44</v>
      </c>
      <c r="N173" s="232" t="s">
        <v>53</v>
      </c>
      <c r="O173" s="65"/>
      <c r="P173" s="190">
        <f>O173*H173</f>
        <v>0</v>
      </c>
      <c r="Q173" s="190">
        <v>1</v>
      </c>
      <c r="R173" s="190">
        <f>Q173*H173</f>
        <v>1.4E-2</v>
      </c>
      <c r="S173" s="190">
        <v>0</v>
      </c>
      <c r="T173" s="19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2" t="s">
        <v>197</v>
      </c>
      <c r="AT173" s="192" t="s">
        <v>224</v>
      </c>
      <c r="AU173" s="192" t="s">
        <v>91</v>
      </c>
      <c r="AY173" s="17" t="s">
        <v>142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7" t="s">
        <v>89</v>
      </c>
      <c r="BK173" s="193">
        <f>ROUND(I173*H173,2)</f>
        <v>0</v>
      </c>
      <c r="BL173" s="17" t="s">
        <v>149</v>
      </c>
      <c r="BM173" s="192" t="s">
        <v>279</v>
      </c>
    </row>
    <row r="174" spans="1:65" s="2" customFormat="1" ht="29.25">
      <c r="A174" s="35"/>
      <c r="B174" s="36"/>
      <c r="C174" s="37"/>
      <c r="D174" s="199" t="s">
        <v>153</v>
      </c>
      <c r="E174" s="37"/>
      <c r="F174" s="200" t="s">
        <v>280</v>
      </c>
      <c r="G174" s="37"/>
      <c r="H174" s="37"/>
      <c r="I174" s="196"/>
      <c r="J174" s="37"/>
      <c r="K174" s="37"/>
      <c r="L174" s="40"/>
      <c r="M174" s="197"/>
      <c r="N174" s="198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153</v>
      </c>
      <c r="AU174" s="17" t="s">
        <v>91</v>
      </c>
    </row>
    <row r="175" spans="1:65" s="13" customFormat="1" ht="11.25">
      <c r="B175" s="201"/>
      <c r="C175" s="202"/>
      <c r="D175" s="199" t="s">
        <v>155</v>
      </c>
      <c r="E175" s="203" t="s">
        <v>44</v>
      </c>
      <c r="F175" s="204" t="s">
        <v>281</v>
      </c>
      <c r="G175" s="202"/>
      <c r="H175" s="205">
        <v>0.26</v>
      </c>
      <c r="I175" s="206"/>
      <c r="J175" s="202"/>
      <c r="K175" s="202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155</v>
      </c>
      <c r="AU175" s="211" t="s">
        <v>91</v>
      </c>
      <c r="AV175" s="13" t="s">
        <v>91</v>
      </c>
      <c r="AW175" s="13" t="s">
        <v>42</v>
      </c>
      <c r="AX175" s="13" t="s">
        <v>89</v>
      </c>
      <c r="AY175" s="211" t="s">
        <v>142</v>
      </c>
    </row>
    <row r="176" spans="1:65" s="13" customFormat="1" ht="11.25">
      <c r="B176" s="201"/>
      <c r="C176" s="202"/>
      <c r="D176" s="199" t="s">
        <v>155</v>
      </c>
      <c r="E176" s="202"/>
      <c r="F176" s="204" t="s">
        <v>282</v>
      </c>
      <c r="G176" s="202"/>
      <c r="H176" s="205">
        <v>1.4E-2</v>
      </c>
      <c r="I176" s="206"/>
      <c r="J176" s="202"/>
      <c r="K176" s="202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155</v>
      </c>
      <c r="AU176" s="211" t="s">
        <v>91</v>
      </c>
      <c r="AV176" s="13" t="s">
        <v>91</v>
      </c>
      <c r="AW176" s="13" t="s">
        <v>4</v>
      </c>
      <c r="AX176" s="13" t="s">
        <v>89</v>
      </c>
      <c r="AY176" s="211" t="s">
        <v>142</v>
      </c>
    </row>
    <row r="177" spans="1:65" s="2" customFormat="1" ht="24.2" customHeight="1">
      <c r="A177" s="35"/>
      <c r="B177" s="36"/>
      <c r="C177" s="223" t="s">
        <v>283</v>
      </c>
      <c r="D177" s="223" t="s">
        <v>224</v>
      </c>
      <c r="E177" s="224" t="s">
        <v>284</v>
      </c>
      <c r="F177" s="225" t="s">
        <v>285</v>
      </c>
      <c r="G177" s="226" t="s">
        <v>286</v>
      </c>
      <c r="H177" s="227">
        <v>1</v>
      </c>
      <c r="I177" s="228"/>
      <c r="J177" s="229">
        <f>ROUND(I177*H177,2)</f>
        <v>0</v>
      </c>
      <c r="K177" s="225" t="s">
        <v>44</v>
      </c>
      <c r="L177" s="230"/>
      <c r="M177" s="231" t="s">
        <v>44</v>
      </c>
      <c r="N177" s="232" t="s">
        <v>53</v>
      </c>
      <c r="O177" s="65"/>
      <c r="P177" s="190">
        <f>O177*H177</f>
        <v>0</v>
      </c>
      <c r="Q177" s="190">
        <v>8.7000000000000001E-4</v>
      </c>
      <c r="R177" s="190">
        <f>Q177*H177</f>
        <v>8.7000000000000001E-4</v>
      </c>
      <c r="S177" s="190">
        <v>0</v>
      </c>
      <c r="T177" s="19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2" t="s">
        <v>197</v>
      </c>
      <c r="AT177" s="192" t="s">
        <v>224</v>
      </c>
      <c r="AU177" s="192" t="s">
        <v>91</v>
      </c>
      <c r="AY177" s="17" t="s">
        <v>142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7" t="s">
        <v>89</v>
      </c>
      <c r="BK177" s="193">
        <f>ROUND(I177*H177,2)</f>
        <v>0</v>
      </c>
      <c r="BL177" s="17" t="s">
        <v>149</v>
      </c>
      <c r="BM177" s="192" t="s">
        <v>287</v>
      </c>
    </row>
    <row r="178" spans="1:65" s="2" customFormat="1" ht="37.9" customHeight="1">
      <c r="A178" s="35"/>
      <c r="B178" s="36"/>
      <c r="C178" s="181" t="s">
        <v>288</v>
      </c>
      <c r="D178" s="181" t="s">
        <v>144</v>
      </c>
      <c r="E178" s="182" t="s">
        <v>289</v>
      </c>
      <c r="F178" s="183" t="s">
        <v>290</v>
      </c>
      <c r="G178" s="184" t="s">
        <v>255</v>
      </c>
      <c r="H178" s="185">
        <v>1522.2</v>
      </c>
      <c r="I178" s="186"/>
      <c r="J178" s="187">
        <f>ROUND(I178*H178,2)</f>
        <v>0</v>
      </c>
      <c r="K178" s="183" t="s">
        <v>148</v>
      </c>
      <c r="L178" s="40"/>
      <c r="M178" s="188" t="s">
        <v>44</v>
      </c>
      <c r="N178" s="189" t="s">
        <v>53</v>
      </c>
      <c r="O178" s="65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2" t="s">
        <v>149</v>
      </c>
      <c r="AT178" s="192" t="s">
        <v>144</v>
      </c>
      <c r="AU178" s="192" t="s">
        <v>91</v>
      </c>
      <c r="AY178" s="17" t="s">
        <v>142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7" t="s">
        <v>89</v>
      </c>
      <c r="BK178" s="193">
        <f>ROUND(I178*H178,2)</f>
        <v>0</v>
      </c>
      <c r="BL178" s="17" t="s">
        <v>149</v>
      </c>
      <c r="BM178" s="192" t="s">
        <v>291</v>
      </c>
    </row>
    <row r="179" spans="1:65" s="2" customFormat="1" ht="11.25">
      <c r="A179" s="35"/>
      <c r="B179" s="36"/>
      <c r="C179" s="37"/>
      <c r="D179" s="194" t="s">
        <v>151</v>
      </c>
      <c r="E179" s="37"/>
      <c r="F179" s="195" t="s">
        <v>292</v>
      </c>
      <c r="G179" s="37"/>
      <c r="H179" s="37"/>
      <c r="I179" s="196"/>
      <c r="J179" s="37"/>
      <c r="K179" s="37"/>
      <c r="L179" s="40"/>
      <c r="M179" s="197"/>
      <c r="N179" s="198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151</v>
      </c>
      <c r="AU179" s="17" t="s">
        <v>91</v>
      </c>
    </row>
    <row r="180" spans="1:65" s="13" customFormat="1" ht="11.25">
      <c r="B180" s="201"/>
      <c r="C180" s="202"/>
      <c r="D180" s="199" t="s">
        <v>155</v>
      </c>
      <c r="E180" s="203" t="s">
        <v>44</v>
      </c>
      <c r="F180" s="204" t="s">
        <v>293</v>
      </c>
      <c r="G180" s="202"/>
      <c r="H180" s="205">
        <v>351</v>
      </c>
      <c r="I180" s="206"/>
      <c r="J180" s="202"/>
      <c r="K180" s="202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155</v>
      </c>
      <c r="AU180" s="211" t="s">
        <v>91</v>
      </c>
      <c r="AV180" s="13" t="s">
        <v>91</v>
      </c>
      <c r="AW180" s="13" t="s">
        <v>42</v>
      </c>
      <c r="AX180" s="13" t="s">
        <v>82</v>
      </c>
      <c r="AY180" s="211" t="s">
        <v>142</v>
      </c>
    </row>
    <row r="181" spans="1:65" s="13" customFormat="1" ht="11.25">
      <c r="B181" s="201"/>
      <c r="C181" s="202"/>
      <c r="D181" s="199" t="s">
        <v>155</v>
      </c>
      <c r="E181" s="203" t="s">
        <v>44</v>
      </c>
      <c r="F181" s="204" t="s">
        <v>294</v>
      </c>
      <c r="G181" s="202"/>
      <c r="H181" s="205">
        <v>1171.2</v>
      </c>
      <c r="I181" s="206"/>
      <c r="J181" s="202"/>
      <c r="K181" s="202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155</v>
      </c>
      <c r="AU181" s="211" t="s">
        <v>91</v>
      </c>
      <c r="AV181" s="13" t="s">
        <v>91</v>
      </c>
      <c r="AW181" s="13" t="s">
        <v>42</v>
      </c>
      <c r="AX181" s="13" t="s">
        <v>82</v>
      </c>
      <c r="AY181" s="211" t="s">
        <v>142</v>
      </c>
    </row>
    <row r="182" spans="1:65" s="14" customFormat="1" ht="11.25">
      <c r="B182" s="212"/>
      <c r="C182" s="213"/>
      <c r="D182" s="199" t="s">
        <v>155</v>
      </c>
      <c r="E182" s="214" t="s">
        <v>44</v>
      </c>
      <c r="F182" s="215" t="s">
        <v>188</v>
      </c>
      <c r="G182" s="213"/>
      <c r="H182" s="216">
        <v>1522.2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155</v>
      </c>
      <c r="AU182" s="222" t="s">
        <v>91</v>
      </c>
      <c r="AV182" s="14" t="s">
        <v>149</v>
      </c>
      <c r="AW182" s="14" t="s">
        <v>42</v>
      </c>
      <c r="AX182" s="14" t="s">
        <v>89</v>
      </c>
      <c r="AY182" s="222" t="s">
        <v>142</v>
      </c>
    </row>
    <row r="183" spans="1:65" s="2" customFormat="1" ht="37.9" customHeight="1">
      <c r="A183" s="35"/>
      <c r="B183" s="36"/>
      <c r="C183" s="181" t="s">
        <v>295</v>
      </c>
      <c r="D183" s="181" t="s">
        <v>144</v>
      </c>
      <c r="E183" s="182" t="s">
        <v>296</v>
      </c>
      <c r="F183" s="183" t="s">
        <v>297</v>
      </c>
      <c r="G183" s="184" t="s">
        <v>255</v>
      </c>
      <c r="H183" s="185">
        <v>1522.2</v>
      </c>
      <c r="I183" s="186"/>
      <c r="J183" s="187">
        <f>ROUND(I183*H183,2)</f>
        <v>0</v>
      </c>
      <c r="K183" s="183" t="s">
        <v>148</v>
      </c>
      <c r="L183" s="40"/>
      <c r="M183" s="188" t="s">
        <v>44</v>
      </c>
      <c r="N183" s="189" t="s">
        <v>53</v>
      </c>
      <c r="O183" s="65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2" t="s">
        <v>149</v>
      </c>
      <c r="AT183" s="192" t="s">
        <v>144</v>
      </c>
      <c r="AU183" s="192" t="s">
        <v>91</v>
      </c>
      <c r="AY183" s="17" t="s">
        <v>142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7" t="s">
        <v>89</v>
      </c>
      <c r="BK183" s="193">
        <f>ROUND(I183*H183,2)</f>
        <v>0</v>
      </c>
      <c r="BL183" s="17" t="s">
        <v>149</v>
      </c>
      <c r="BM183" s="192" t="s">
        <v>298</v>
      </c>
    </row>
    <row r="184" spans="1:65" s="2" customFormat="1" ht="11.25">
      <c r="A184" s="35"/>
      <c r="B184" s="36"/>
      <c r="C184" s="37"/>
      <c r="D184" s="194" t="s">
        <v>151</v>
      </c>
      <c r="E184" s="37"/>
      <c r="F184" s="195" t="s">
        <v>299</v>
      </c>
      <c r="G184" s="37"/>
      <c r="H184" s="37"/>
      <c r="I184" s="196"/>
      <c r="J184" s="37"/>
      <c r="K184" s="37"/>
      <c r="L184" s="40"/>
      <c r="M184" s="197"/>
      <c r="N184" s="198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151</v>
      </c>
      <c r="AU184" s="17" t="s">
        <v>91</v>
      </c>
    </row>
    <row r="185" spans="1:65" s="2" customFormat="1" ht="16.5" customHeight="1">
      <c r="A185" s="35"/>
      <c r="B185" s="36"/>
      <c r="C185" s="223" t="s">
        <v>300</v>
      </c>
      <c r="D185" s="223" t="s">
        <v>224</v>
      </c>
      <c r="E185" s="224" t="s">
        <v>301</v>
      </c>
      <c r="F185" s="225" t="s">
        <v>302</v>
      </c>
      <c r="G185" s="226" t="s">
        <v>206</v>
      </c>
      <c r="H185" s="227">
        <v>1.5980000000000001</v>
      </c>
      <c r="I185" s="228"/>
      <c r="J185" s="229">
        <f>ROUND(I185*H185,2)</f>
        <v>0</v>
      </c>
      <c r="K185" s="225" t="s">
        <v>44</v>
      </c>
      <c r="L185" s="230"/>
      <c r="M185" s="231" t="s">
        <v>44</v>
      </c>
      <c r="N185" s="232" t="s">
        <v>53</v>
      </c>
      <c r="O185" s="65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2" t="s">
        <v>197</v>
      </c>
      <c r="AT185" s="192" t="s">
        <v>224</v>
      </c>
      <c r="AU185" s="192" t="s">
        <v>91</v>
      </c>
      <c r="AY185" s="17" t="s">
        <v>142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7" t="s">
        <v>89</v>
      </c>
      <c r="BK185" s="193">
        <f>ROUND(I185*H185,2)</f>
        <v>0</v>
      </c>
      <c r="BL185" s="17" t="s">
        <v>149</v>
      </c>
      <c r="BM185" s="192" t="s">
        <v>303</v>
      </c>
    </row>
    <row r="186" spans="1:65" s="13" customFormat="1" ht="11.25">
      <c r="B186" s="201"/>
      <c r="C186" s="202"/>
      <c r="D186" s="199" t="s">
        <v>155</v>
      </c>
      <c r="E186" s="203" t="s">
        <v>44</v>
      </c>
      <c r="F186" s="204" t="s">
        <v>304</v>
      </c>
      <c r="G186" s="202"/>
      <c r="H186" s="205">
        <v>1.5980000000000001</v>
      </c>
      <c r="I186" s="206"/>
      <c r="J186" s="202"/>
      <c r="K186" s="202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155</v>
      </c>
      <c r="AU186" s="211" t="s">
        <v>91</v>
      </c>
      <c r="AV186" s="13" t="s">
        <v>91</v>
      </c>
      <c r="AW186" s="13" t="s">
        <v>42</v>
      </c>
      <c r="AX186" s="13" t="s">
        <v>89</v>
      </c>
      <c r="AY186" s="211" t="s">
        <v>142</v>
      </c>
    </row>
    <row r="187" spans="1:65" s="2" customFormat="1" ht="16.5" customHeight="1">
      <c r="A187" s="35"/>
      <c r="B187" s="36"/>
      <c r="C187" s="181" t="s">
        <v>305</v>
      </c>
      <c r="D187" s="181" t="s">
        <v>144</v>
      </c>
      <c r="E187" s="182" t="s">
        <v>306</v>
      </c>
      <c r="F187" s="183" t="s">
        <v>307</v>
      </c>
      <c r="G187" s="184" t="s">
        <v>147</v>
      </c>
      <c r="H187" s="185">
        <v>1.8819999999999999</v>
      </c>
      <c r="I187" s="186"/>
      <c r="J187" s="187">
        <f>ROUND(I187*H187,2)</f>
        <v>0</v>
      </c>
      <c r="K187" s="183" t="s">
        <v>148</v>
      </c>
      <c r="L187" s="40"/>
      <c r="M187" s="188" t="s">
        <v>44</v>
      </c>
      <c r="N187" s="189" t="s">
        <v>53</v>
      </c>
      <c r="O187" s="65"/>
      <c r="P187" s="190">
        <f>O187*H187</f>
        <v>0</v>
      </c>
      <c r="Q187" s="190">
        <v>2.6450000000000001E-2</v>
      </c>
      <c r="R187" s="190">
        <f>Q187*H187</f>
        <v>4.9778900000000001E-2</v>
      </c>
      <c r="S187" s="190">
        <v>0</v>
      </c>
      <c r="T187" s="19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2" t="s">
        <v>149</v>
      </c>
      <c r="AT187" s="192" t="s">
        <v>144</v>
      </c>
      <c r="AU187" s="192" t="s">
        <v>91</v>
      </c>
      <c r="AY187" s="17" t="s">
        <v>142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7" t="s">
        <v>89</v>
      </c>
      <c r="BK187" s="193">
        <f>ROUND(I187*H187,2)</f>
        <v>0</v>
      </c>
      <c r="BL187" s="17" t="s">
        <v>149</v>
      </c>
      <c r="BM187" s="192" t="s">
        <v>308</v>
      </c>
    </row>
    <row r="188" spans="1:65" s="2" customFormat="1" ht="11.25">
      <c r="A188" s="35"/>
      <c r="B188" s="36"/>
      <c r="C188" s="37"/>
      <c r="D188" s="194" t="s">
        <v>151</v>
      </c>
      <c r="E188" s="37"/>
      <c r="F188" s="195" t="s">
        <v>309</v>
      </c>
      <c r="G188" s="37"/>
      <c r="H188" s="37"/>
      <c r="I188" s="196"/>
      <c r="J188" s="37"/>
      <c r="K188" s="37"/>
      <c r="L188" s="40"/>
      <c r="M188" s="197"/>
      <c r="N188" s="198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151</v>
      </c>
      <c r="AU188" s="17" t="s">
        <v>91</v>
      </c>
    </row>
    <row r="189" spans="1:65" s="13" customFormat="1" ht="11.25">
      <c r="B189" s="201"/>
      <c r="C189" s="202"/>
      <c r="D189" s="199" t="s">
        <v>155</v>
      </c>
      <c r="E189" s="203" t="s">
        <v>44</v>
      </c>
      <c r="F189" s="204" t="s">
        <v>310</v>
      </c>
      <c r="G189" s="202"/>
      <c r="H189" s="205">
        <v>1.8819999999999999</v>
      </c>
      <c r="I189" s="206"/>
      <c r="J189" s="202"/>
      <c r="K189" s="202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155</v>
      </c>
      <c r="AU189" s="211" t="s">
        <v>91</v>
      </c>
      <c r="AV189" s="13" t="s">
        <v>91</v>
      </c>
      <c r="AW189" s="13" t="s">
        <v>42</v>
      </c>
      <c r="AX189" s="13" t="s">
        <v>89</v>
      </c>
      <c r="AY189" s="211" t="s">
        <v>142</v>
      </c>
    </row>
    <row r="190" spans="1:65" s="2" customFormat="1" ht="16.5" customHeight="1">
      <c r="A190" s="35"/>
      <c r="B190" s="36"/>
      <c r="C190" s="181" t="s">
        <v>311</v>
      </c>
      <c r="D190" s="181" t="s">
        <v>144</v>
      </c>
      <c r="E190" s="182" t="s">
        <v>312</v>
      </c>
      <c r="F190" s="183" t="s">
        <v>313</v>
      </c>
      <c r="G190" s="184" t="s">
        <v>147</v>
      </c>
      <c r="H190" s="185">
        <v>1.8819999999999999</v>
      </c>
      <c r="I190" s="186"/>
      <c r="J190" s="187">
        <f>ROUND(I190*H190,2)</f>
        <v>0</v>
      </c>
      <c r="K190" s="183" t="s">
        <v>148</v>
      </c>
      <c r="L190" s="40"/>
      <c r="M190" s="188" t="s">
        <v>44</v>
      </c>
      <c r="N190" s="189" t="s">
        <v>53</v>
      </c>
      <c r="O190" s="65"/>
      <c r="P190" s="190">
        <f>O190*H190</f>
        <v>0</v>
      </c>
      <c r="Q190" s="190">
        <v>2.6450000000000001E-2</v>
      </c>
      <c r="R190" s="190">
        <f>Q190*H190</f>
        <v>4.9778900000000001E-2</v>
      </c>
      <c r="S190" s="190">
        <v>0</v>
      </c>
      <c r="T190" s="19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2" t="s">
        <v>149</v>
      </c>
      <c r="AT190" s="192" t="s">
        <v>144</v>
      </c>
      <c r="AU190" s="192" t="s">
        <v>91</v>
      </c>
      <c r="AY190" s="17" t="s">
        <v>142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7" t="s">
        <v>89</v>
      </c>
      <c r="BK190" s="193">
        <f>ROUND(I190*H190,2)</f>
        <v>0</v>
      </c>
      <c r="BL190" s="17" t="s">
        <v>149</v>
      </c>
      <c r="BM190" s="192" t="s">
        <v>314</v>
      </c>
    </row>
    <row r="191" spans="1:65" s="2" customFormat="1" ht="11.25">
      <c r="A191" s="35"/>
      <c r="B191" s="36"/>
      <c r="C191" s="37"/>
      <c r="D191" s="194" t="s">
        <v>151</v>
      </c>
      <c r="E191" s="37"/>
      <c r="F191" s="195" t="s">
        <v>315</v>
      </c>
      <c r="G191" s="37"/>
      <c r="H191" s="37"/>
      <c r="I191" s="196"/>
      <c r="J191" s="37"/>
      <c r="K191" s="37"/>
      <c r="L191" s="40"/>
      <c r="M191" s="197"/>
      <c r="N191" s="198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151</v>
      </c>
      <c r="AU191" s="17" t="s">
        <v>91</v>
      </c>
    </row>
    <row r="192" spans="1:65" s="2" customFormat="1" ht="24.2" customHeight="1">
      <c r="A192" s="35"/>
      <c r="B192" s="36"/>
      <c r="C192" s="181" t="s">
        <v>316</v>
      </c>
      <c r="D192" s="181" t="s">
        <v>144</v>
      </c>
      <c r="E192" s="182" t="s">
        <v>317</v>
      </c>
      <c r="F192" s="183" t="s">
        <v>318</v>
      </c>
      <c r="G192" s="184" t="s">
        <v>147</v>
      </c>
      <c r="H192" s="185">
        <v>64.05</v>
      </c>
      <c r="I192" s="186"/>
      <c r="J192" s="187">
        <f>ROUND(I192*H192,2)</f>
        <v>0</v>
      </c>
      <c r="K192" s="183" t="s">
        <v>148</v>
      </c>
      <c r="L192" s="40"/>
      <c r="M192" s="188" t="s">
        <v>44</v>
      </c>
      <c r="N192" s="189" t="s">
        <v>53</v>
      </c>
      <c r="O192" s="65"/>
      <c r="P192" s="190">
        <f>O192*H192</f>
        <v>0</v>
      </c>
      <c r="Q192" s="190">
        <v>1.031199</v>
      </c>
      <c r="R192" s="190">
        <f>Q192*H192</f>
        <v>66.048295949999996</v>
      </c>
      <c r="S192" s="190">
        <v>0</v>
      </c>
      <c r="T192" s="19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2" t="s">
        <v>149</v>
      </c>
      <c r="AT192" s="192" t="s">
        <v>144</v>
      </c>
      <c r="AU192" s="192" t="s">
        <v>91</v>
      </c>
      <c r="AY192" s="17" t="s">
        <v>142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7" t="s">
        <v>89</v>
      </c>
      <c r="BK192" s="193">
        <f>ROUND(I192*H192,2)</f>
        <v>0</v>
      </c>
      <c r="BL192" s="17" t="s">
        <v>149</v>
      </c>
      <c r="BM192" s="192" t="s">
        <v>319</v>
      </c>
    </row>
    <row r="193" spans="1:65" s="2" customFormat="1" ht="11.25">
      <c r="A193" s="35"/>
      <c r="B193" s="36"/>
      <c r="C193" s="37"/>
      <c r="D193" s="194" t="s">
        <v>151</v>
      </c>
      <c r="E193" s="37"/>
      <c r="F193" s="195" t="s">
        <v>320</v>
      </c>
      <c r="G193" s="37"/>
      <c r="H193" s="37"/>
      <c r="I193" s="196"/>
      <c r="J193" s="37"/>
      <c r="K193" s="37"/>
      <c r="L193" s="40"/>
      <c r="M193" s="197"/>
      <c r="N193" s="198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7" t="s">
        <v>151</v>
      </c>
      <c r="AU193" s="17" t="s">
        <v>91</v>
      </c>
    </row>
    <row r="194" spans="1:65" s="13" customFormat="1" ht="11.25">
      <c r="B194" s="201"/>
      <c r="C194" s="202"/>
      <c r="D194" s="199" t="s">
        <v>155</v>
      </c>
      <c r="E194" s="203" t="s">
        <v>44</v>
      </c>
      <c r="F194" s="204" t="s">
        <v>321</v>
      </c>
      <c r="G194" s="202"/>
      <c r="H194" s="205">
        <v>64.05</v>
      </c>
      <c r="I194" s="206"/>
      <c r="J194" s="202"/>
      <c r="K194" s="202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155</v>
      </c>
      <c r="AU194" s="211" t="s">
        <v>91</v>
      </c>
      <c r="AV194" s="13" t="s">
        <v>91</v>
      </c>
      <c r="AW194" s="13" t="s">
        <v>42</v>
      </c>
      <c r="AX194" s="13" t="s">
        <v>89</v>
      </c>
      <c r="AY194" s="211" t="s">
        <v>142</v>
      </c>
    </row>
    <row r="195" spans="1:65" s="2" customFormat="1" ht="24.2" customHeight="1">
      <c r="A195" s="35"/>
      <c r="B195" s="36"/>
      <c r="C195" s="181" t="s">
        <v>322</v>
      </c>
      <c r="D195" s="181" t="s">
        <v>144</v>
      </c>
      <c r="E195" s="182" t="s">
        <v>323</v>
      </c>
      <c r="F195" s="183" t="s">
        <v>324</v>
      </c>
      <c r="G195" s="184" t="s">
        <v>325</v>
      </c>
      <c r="H195" s="185">
        <v>15</v>
      </c>
      <c r="I195" s="186"/>
      <c r="J195" s="187">
        <f>ROUND(I195*H195,2)</f>
        <v>0</v>
      </c>
      <c r="K195" s="183" t="s">
        <v>148</v>
      </c>
      <c r="L195" s="40"/>
      <c r="M195" s="188" t="s">
        <v>44</v>
      </c>
      <c r="N195" s="189" t="s">
        <v>53</v>
      </c>
      <c r="O195" s="65"/>
      <c r="P195" s="190">
        <f>O195*H195</f>
        <v>0</v>
      </c>
      <c r="Q195" s="190">
        <v>4.0259999999999997E-5</v>
      </c>
      <c r="R195" s="190">
        <f>Q195*H195</f>
        <v>6.0389999999999999E-4</v>
      </c>
      <c r="S195" s="190">
        <v>0</v>
      </c>
      <c r="T195" s="19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2" t="s">
        <v>149</v>
      </c>
      <c r="AT195" s="192" t="s">
        <v>144</v>
      </c>
      <c r="AU195" s="192" t="s">
        <v>91</v>
      </c>
      <c r="AY195" s="17" t="s">
        <v>142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7" t="s">
        <v>89</v>
      </c>
      <c r="BK195" s="193">
        <f>ROUND(I195*H195,2)</f>
        <v>0</v>
      </c>
      <c r="BL195" s="17" t="s">
        <v>149</v>
      </c>
      <c r="BM195" s="192" t="s">
        <v>326</v>
      </c>
    </row>
    <row r="196" spans="1:65" s="2" customFormat="1" ht="11.25">
      <c r="A196" s="35"/>
      <c r="B196" s="36"/>
      <c r="C196" s="37"/>
      <c r="D196" s="194" t="s">
        <v>151</v>
      </c>
      <c r="E196" s="37"/>
      <c r="F196" s="195" t="s">
        <v>327</v>
      </c>
      <c r="G196" s="37"/>
      <c r="H196" s="37"/>
      <c r="I196" s="196"/>
      <c r="J196" s="37"/>
      <c r="K196" s="37"/>
      <c r="L196" s="40"/>
      <c r="M196" s="197"/>
      <c r="N196" s="198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151</v>
      </c>
      <c r="AU196" s="17" t="s">
        <v>91</v>
      </c>
    </row>
    <row r="197" spans="1:65" s="12" customFormat="1" ht="22.9" customHeight="1">
      <c r="B197" s="165"/>
      <c r="C197" s="166"/>
      <c r="D197" s="167" t="s">
        <v>81</v>
      </c>
      <c r="E197" s="179" t="s">
        <v>174</v>
      </c>
      <c r="F197" s="179" t="s">
        <v>328</v>
      </c>
      <c r="G197" s="166"/>
      <c r="H197" s="166"/>
      <c r="I197" s="169"/>
      <c r="J197" s="180">
        <f>BK197</f>
        <v>0</v>
      </c>
      <c r="K197" s="166"/>
      <c r="L197" s="171"/>
      <c r="M197" s="172"/>
      <c r="N197" s="173"/>
      <c r="O197" s="173"/>
      <c r="P197" s="174">
        <f>SUM(P198:P214)</f>
        <v>0</v>
      </c>
      <c r="Q197" s="173"/>
      <c r="R197" s="174">
        <f>SUM(R198:R214)</f>
        <v>7.3206000000000007</v>
      </c>
      <c r="S197" s="173"/>
      <c r="T197" s="175">
        <f>SUM(T198:T214)</f>
        <v>0</v>
      </c>
      <c r="AR197" s="176" t="s">
        <v>89</v>
      </c>
      <c r="AT197" s="177" t="s">
        <v>81</v>
      </c>
      <c r="AU197" s="177" t="s">
        <v>89</v>
      </c>
      <c r="AY197" s="176" t="s">
        <v>142</v>
      </c>
      <c r="BK197" s="178">
        <f>SUM(BK198:BK214)</f>
        <v>0</v>
      </c>
    </row>
    <row r="198" spans="1:65" s="2" customFormat="1" ht="16.5" customHeight="1">
      <c r="A198" s="35"/>
      <c r="B198" s="36"/>
      <c r="C198" s="181" t="s">
        <v>329</v>
      </c>
      <c r="D198" s="181" t="s">
        <v>144</v>
      </c>
      <c r="E198" s="182" t="s">
        <v>330</v>
      </c>
      <c r="F198" s="183" t="s">
        <v>331</v>
      </c>
      <c r="G198" s="184" t="s">
        <v>147</v>
      </c>
      <c r="H198" s="185">
        <v>150</v>
      </c>
      <c r="I198" s="186"/>
      <c r="J198" s="187">
        <f>ROUND(I198*H198,2)</f>
        <v>0</v>
      </c>
      <c r="K198" s="183" t="s">
        <v>44</v>
      </c>
      <c r="L198" s="40"/>
      <c r="M198" s="188" t="s">
        <v>44</v>
      </c>
      <c r="N198" s="189" t="s">
        <v>53</v>
      </c>
      <c r="O198" s="65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2" t="s">
        <v>149</v>
      </c>
      <c r="AT198" s="192" t="s">
        <v>144</v>
      </c>
      <c r="AU198" s="192" t="s">
        <v>91</v>
      </c>
      <c r="AY198" s="17" t="s">
        <v>142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7" t="s">
        <v>89</v>
      </c>
      <c r="BK198" s="193">
        <f>ROUND(I198*H198,2)</f>
        <v>0</v>
      </c>
      <c r="BL198" s="17" t="s">
        <v>149</v>
      </c>
      <c r="BM198" s="192" t="s">
        <v>332</v>
      </c>
    </row>
    <row r="199" spans="1:65" s="13" customFormat="1" ht="11.25">
      <c r="B199" s="201"/>
      <c r="C199" s="202"/>
      <c r="D199" s="199" t="s">
        <v>155</v>
      </c>
      <c r="E199" s="203" t="s">
        <v>44</v>
      </c>
      <c r="F199" s="204" t="s">
        <v>251</v>
      </c>
      <c r="G199" s="202"/>
      <c r="H199" s="205">
        <v>150</v>
      </c>
      <c r="I199" s="206"/>
      <c r="J199" s="202"/>
      <c r="K199" s="202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155</v>
      </c>
      <c r="AU199" s="211" t="s">
        <v>91</v>
      </c>
      <c r="AV199" s="13" t="s">
        <v>91</v>
      </c>
      <c r="AW199" s="13" t="s">
        <v>42</v>
      </c>
      <c r="AX199" s="13" t="s">
        <v>89</v>
      </c>
      <c r="AY199" s="211" t="s">
        <v>142</v>
      </c>
    </row>
    <row r="200" spans="1:65" s="2" customFormat="1" ht="24.2" customHeight="1">
      <c r="A200" s="35"/>
      <c r="B200" s="36"/>
      <c r="C200" s="181" t="s">
        <v>333</v>
      </c>
      <c r="D200" s="181" t="s">
        <v>144</v>
      </c>
      <c r="E200" s="182" t="s">
        <v>334</v>
      </c>
      <c r="F200" s="183" t="s">
        <v>335</v>
      </c>
      <c r="G200" s="184" t="s">
        <v>147</v>
      </c>
      <c r="H200" s="185">
        <v>150</v>
      </c>
      <c r="I200" s="186"/>
      <c r="J200" s="187">
        <f>ROUND(I200*H200,2)</f>
        <v>0</v>
      </c>
      <c r="K200" s="183" t="s">
        <v>148</v>
      </c>
      <c r="L200" s="40"/>
      <c r="M200" s="188" t="s">
        <v>44</v>
      </c>
      <c r="N200" s="189" t="s">
        <v>53</v>
      </c>
      <c r="O200" s="65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2" t="s">
        <v>149</v>
      </c>
      <c r="AT200" s="192" t="s">
        <v>144</v>
      </c>
      <c r="AU200" s="192" t="s">
        <v>91</v>
      </c>
      <c r="AY200" s="17" t="s">
        <v>142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7" t="s">
        <v>89</v>
      </c>
      <c r="BK200" s="193">
        <f>ROUND(I200*H200,2)</f>
        <v>0</v>
      </c>
      <c r="BL200" s="17" t="s">
        <v>149</v>
      </c>
      <c r="BM200" s="192" t="s">
        <v>336</v>
      </c>
    </row>
    <row r="201" spans="1:65" s="2" customFormat="1" ht="11.25">
      <c r="A201" s="35"/>
      <c r="B201" s="36"/>
      <c r="C201" s="37"/>
      <c r="D201" s="194" t="s">
        <v>151</v>
      </c>
      <c r="E201" s="37"/>
      <c r="F201" s="195" t="s">
        <v>337</v>
      </c>
      <c r="G201" s="37"/>
      <c r="H201" s="37"/>
      <c r="I201" s="196"/>
      <c r="J201" s="37"/>
      <c r="K201" s="37"/>
      <c r="L201" s="40"/>
      <c r="M201" s="197"/>
      <c r="N201" s="198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7" t="s">
        <v>151</v>
      </c>
      <c r="AU201" s="17" t="s">
        <v>91</v>
      </c>
    </row>
    <row r="202" spans="1:65" s="2" customFormat="1" ht="19.5">
      <c r="A202" s="35"/>
      <c r="B202" s="36"/>
      <c r="C202" s="37"/>
      <c r="D202" s="199" t="s">
        <v>153</v>
      </c>
      <c r="E202" s="37"/>
      <c r="F202" s="200" t="s">
        <v>338</v>
      </c>
      <c r="G202" s="37"/>
      <c r="H202" s="37"/>
      <c r="I202" s="196"/>
      <c r="J202" s="37"/>
      <c r="K202" s="37"/>
      <c r="L202" s="40"/>
      <c r="M202" s="197"/>
      <c r="N202" s="198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153</v>
      </c>
      <c r="AU202" s="17" t="s">
        <v>91</v>
      </c>
    </row>
    <row r="203" spans="1:65" s="2" customFormat="1" ht="24.2" customHeight="1">
      <c r="A203" s="35"/>
      <c r="B203" s="36"/>
      <c r="C203" s="181" t="s">
        <v>339</v>
      </c>
      <c r="D203" s="181" t="s">
        <v>144</v>
      </c>
      <c r="E203" s="182" t="s">
        <v>340</v>
      </c>
      <c r="F203" s="183" t="s">
        <v>341</v>
      </c>
      <c r="G203" s="184" t="s">
        <v>147</v>
      </c>
      <c r="H203" s="185">
        <v>150</v>
      </c>
      <c r="I203" s="186"/>
      <c r="J203" s="187">
        <f>ROUND(I203*H203,2)</f>
        <v>0</v>
      </c>
      <c r="K203" s="183" t="s">
        <v>148</v>
      </c>
      <c r="L203" s="40"/>
      <c r="M203" s="188" t="s">
        <v>44</v>
      </c>
      <c r="N203" s="189" t="s">
        <v>53</v>
      </c>
      <c r="O203" s="65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2" t="s">
        <v>149</v>
      </c>
      <c r="AT203" s="192" t="s">
        <v>144</v>
      </c>
      <c r="AU203" s="192" t="s">
        <v>91</v>
      </c>
      <c r="AY203" s="17" t="s">
        <v>142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7" t="s">
        <v>89</v>
      </c>
      <c r="BK203" s="193">
        <f>ROUND(I203*H203,2)</f>
        <v>0</v>
      </c>
      <c r="BL203" s="17" t="s">
        <v>149</v>
      </c>
      <c r="BM203" s="192" t="s">
        <v>342</v>
      </c>
    </row>
    <row r="204" spans="1:65" s="2" customFormat="1" ht="11.25">
      <c r="A204" s="35"/>
      <c r="B204" s="36"/>
      <c r="C204" s="37"/>
      <c r="D204" s="194" t="s">
        <v>151</v>
      </c>
      <c r="E204" s="37"/>
      <c r="F204" s="195" t="s">
        <v>343</v>
      </c>
      <c r="G204" s="37"/>
      <c r="H204" s="37"/>
      <c r="I204" s="196"/>
      <c r="J204" s="37"/>
      <c r="K204" s="37"/>
      <c r="L204" s="40"/>
      <c r="M204" s="197"/>
      <c r="N204" s="198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151</v>
      </c>
      <c r="AU204" s="17" t="s">
        <v>91</v>
      </c>
    </row>
    <row r="205" spans="1:65" s="2" customFormat="1" ht="19.5">
      <c r="A205" s="35"/>
      <c r="B205" s="36"/>
      <c r="C205" s="37"/>
      <c r="D205" s="199" t="s">
        <v>153</v>
      </c>
      <c r="E205" s="37"/>
      <c r="F205" s="200" t="s">
        <v>338</v>
      </c>
      <c r="G205" s="37"/>
      <c r="H205" s="37"/>
      <c r="I205" s="196"/>
      <c r="J205" s="37"/>
      <c r="K205" s="37"/>
      <c r="L205" s="40"/>
      <c r="M205" s="197"/>
      <c r="N205" s="198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153</v>
      </c>
      <c r="AU205" s="17" t="s">
        <v>91</v>
      </c>
    </row>
    <row r="206" spans="1:65" s="2" customFormat="1" ht="24.2" customHeight="1">
      <c r="A206" s="35"/>
      <c r="B206" s="36"/>
      <c r="C206" s="181" t="s">
        <v>344</v>
      </c>
      <c r="D206" s="181" t="s">
        <v>144</v>
      </c>
      <c r="E206" s="182" t="s">
        <v>345</v>
      </c>
      <c r="F206" s="183" t="s">
        <v>346</v>
      </c>
      <c r="G206" s="184" t="s">
        <v>147</v>
      </c>
      <c r="H206" s="185">
        <v>150</v>
      </c>
      <c r="I206" s="186"/>
      <c r="J206" s="187">
        <f>ROUND(I206*H206,2)</f>
        <v>0</v>
      </c>
      <c r="K206" s="183" t="s">
        <v>148</v>
      </c>
      <c r="L206" s="40"/>
      <c r="M206" s="188" t="s">
        <v>44</v>
      </c>
      <c r="N206" s="189" t="s">
        <v>53</v>
      </c>
      <c r="O206" s="65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2" t="s">
        <v>149</v>
      </c>
      <c r="AT206" s="192" t="s">
        <v>144</v>
      </c>
      <c r="AU206" s="192" t="s">
        <v>91</v>
      </c>
      <c r="AY206" s="17" t="s">
        <v>142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7" t="s">
        <v>89</v>
      </c>
      <c r="BK206" s="193">
        <f>ROUND(I206*H206,2)</f>
        <v>0</v>
      </c>
      <c r="BL206" s="17" t="s">
        <v>149</v>
      </c>
      <c r="BM206" s="192" t="s">
        <v>347</v>
      </c>
    </row>
    <row r="207" spans="1:65" s="2" customFormat="1" ht="11.25">
      <c r="A207" s="35"/>
      <c r="B207" s="36"/>
      <c r="C207" s="37"/>
      <c r="D207" s="194" t="s">
        <v>151</v>
      </c>
      <c r="E207" s="37"/>
      <c r="F207" s="195" t="s">
        <v>348</v>
      </c>
      <c r="G207" s="37"/>
      <c r="H207" s="37"/>
      <c r="I207" s="196"/>
      <c r="J207" s="37"/>
      <c r="K207" s="37"/>
      <c r="L207" s="40"/>
      <c r="M207" s="197"/>
      <c r="N207" s="198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7" t="s">
        <v>151</v>
      </c>
      <c r="AU207" s="17" t="s">
        <v>91</v>
      </c>
    </row>
    <row r="208" spans="1:65" s="2" customFormat="1" ht="19.5">
      <c r="A208" s="35"/>
      <c r="B208" s="36"/>
      <c r="C208" s="37"/>
      <c r="D208" s="199" t="s">
        <v>153</v>
      </c>
      <c r="E208" s="37"/>
      <c r="F208" s="200" t="s">
        <v>338</v>
      </c>
      <c r="G208" s="37"/>
      <c r="H208" s="37"/>
      <c r="I208" s="196"/>
      <c r="J208" s="37"/>
      <c r="K208" s="37"/>
      <c r="L208" s="40"/>
      <c r="M208" s="197"/>
      <c r="N208" s="198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153</v>
      </c>
      <c r="AU208" s="17" t="s">
        <v>91</v>
      </c>
    </row>
    <row r="209" spans="1:65" s="2" customFormat="1" ht="24.2" customHeight="1">
      <c r="A209" s="35"/>
      <c r="B209" s="36"/>
      <c r="C209" s="181" t="s">
        <v>349</v>
      </c>
      <c r="D209" s="181" t="s">
        <v>144</v>
      </c>
      <c r="E209" s="182" t="s">
        <v>350</v>
      </c>
      <c r="F209" s="183" t="s">
        <v>351</v>
      </c>
      <c r="G209" s="184" t="s">
        <v>147</v>
      </c>
      <c r="H209" s="185">
        <v>150</v>
      </c>
      <c r="I209" s="186"/>
      <c r="J209" s="187">
        <f>ROUND(I209*H209,2)</f>
        <v>0</v>
      </c>
      <c r="K209" s="183" t="s">
        <v>148</v>
      </c>
      <c r="L209" s="40"/>
      <c r="M209" s="188" t="s">
        <v>44</v>
      </c>
      <c r="N209" s="189" t="s">
        <v>53</v>
      </c>
      <c r="O209" s="65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2" t="s">
        <v>149</v>
      </c>
      <c r="AT209" s="192" t="s">
        <v>144</v>
      </c>
      <c r="AU209" s="192" t="s">
        <v>91</v>
      </c>
      <c r="AY209" s="17" t="s">
        <v>142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7" t="s">
        <v>89</v>
      </c>
      <c r="BK209" s="193">
        <f>ROUND(I209*H209,2)</f>
        <v>0</v>
      </c>
      <c r="BL209" s="17" t="s">
        <v>149</v>
      </c>
      <c r="BM209" s="192" t="s">
        <v>352</v>
      </c>
    </row>
    <row r="210" spans="1:65" s="2" customFormat="1" ht="11.25">
      <c r="A210" s="35"/>
      <c r="B210" s="36"/>
      <c r="C210" s="37"/>
      <c r="D210" s="194" t="s">
        <v>151</v>
      </c>
      <c r="E210" s="37"/>
      <c r="F210" s="195" t="s">
        <v>353</v>
      </c>
      <c r="G210" s="37"/>
      <c r="H210" s="37"/>
      <c r="I210" s="196"/>
      <c r="J210" s="37"/>
      <c r="K210" s="37"/>
      <c r="L210" s="40"/>
      <c r="M210" s="197"/>
      <c r="N210" s="198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151</v>
      </c>
      <c r="AU210" s="17" t="s">
        <v>91</v>
      </c>
    </row>
    <row r="211" spans="1:65" s="2" customFormat="1" ht="19.5">
      <c r="A211" s="35"/>
      <c r="B211" s="36"/>
      <c r="C211" s="37"/>
      <c r="D211" s="199" t="s">
        <v>153</v>
      </c>
      <c r="E211" s="37"/>
      <c r="F211" s="200" t="s">
        <v>338</v>
      </c>
      <c r="G211" s="37"/>
      <c r="H211" s="37"/>
      <c r="I211" s="196"/>
      <c r="J211" s="37"/>
      <c r="K211" s="37"/>
      <c r="L211" s="40"/>
      <c r="M211" s="197"/>
      <c r="N211" s="198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7" t="s">
        <v>153</v>
      </c>
      <c r="AU211" s="17" t="s">
        <v>91</v>
      </c>
    </row>
    <row r="212" spans="1:65" s="2" customFormat="1" ht="37.9" customHeight="1">
      <c r="A212" s="35"/>
      <c r="B212" s="36"/>
      <c r="C212" s="181" t="s">
        <v>354</v>
      </c>
      <c r="D212" s="181" t="s">
        <v>144</v>
      </c>
      <c r="E212" s="182" t="s">
        <v>355</v>
      </c>
      <c r="F212" s="183" t="s">
        <v>356</v>
      </c>
      <c r="G212" s="184" t="s">
        <v>147</v>
      </c>
      <c r="H212" s="185">
        <v>74.7</v>
      </c>
      <c r="I212" s="186"/>
      <c r="J212" s="187">
        <f>ROUND(I212*H212,2)</f>
        <v>0</v>
      </c>
      <c r="K212" s="183" t="s">
        <v>148</v>
      </c>
      <c r="L212" s="40"/>
      <c r="M212" s="188" t="s">
        <v>44</v>
      </c>
      <c r="N212" s="189" t="s">
        <v>53</v>
      </c>
      <c r="O212" s="65"/>
      <c r="P212" s="190">
        <f>O212*H212</f>
        <v>0</v>
      </c>
      <c r="Q212" s="190">
        <v>9.8000000000000004E-2</v>
      </c>
      <c r="R212" s="190">
        <f>Q212*H212</f>
        <v>7.3206000000000007</v>
      </c>
      <c r="S212" s="190">
        <v>0</v>
      </c>
      <c r="T212" s="19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2" t="s">
        <v>149</v>
      </c>
      <c r="AT212" s="192" t="s">
        <v>144</v>
      </c>
      <c r="AU212" s="192" t="s">
        <v>91</v>
      </c>
      <c r="AY212" s="17" t="s">
        <v>142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7" t="s">
        <v>89</v>
      </c>
      <c r="BK212" s="193">
        <f>ROUND(I212*H212,2)</f>
        <v>0</v>
      </c>
      <c r="BL212" s="17" t="s">
        <v>149</v>
      </c>
      <c r="BM212" s="192" t="s">
        <v>357</v>
      </c>
    </row>
    <row r="213" spans="1:65" s="2" customFormat="1" ht="11.25">
      <c r="A213" s="35"/>
      <c r="B213" s="36"/>
      <c r="C213" s="37"/>
      <c r="D213" s="194" t="s">
        <v>151</v>
      </c>
      <c r="E213" s="37"/>
      <c r="F213" s="195" t="s">
        <v>358</v>
      </c>
      <c r="G213" s="37"/>
      <c r="H213" s="37"/>
      <c r="I213" s="196"/>
      <c r="J213" s="37"/>
      <c r="K213" s="37"/>
      <c r="L213" s="40"/>
      <c r="M213" s="197"/>
      <c r="N213" s="198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7" t="s">
        <v>151</v>
      </c>
      <c r="AU213" s="17" t="s">
        <v>91</v>
      </c>
    </row>
    <row r="214" spans="1:65" s="13" customFormat="1" ht="11.25">
      <c r="B214" s="201"/>
      <c r="C214" s="202"/>
      <c r="D214" s="199" t="s">
        <v>155</v>
      </c>
      <c r="E214" s="203" t="s">
        <v>44</v>
      </c>
      <c r="F214" s="204" t="s">
        <v>359</v>
      </c>
      <c r="G214" s="202"/>
      <c r="H214" s="205">
        <v>74.7</v>
      </c>
      <c r="I214" s="206"/>
      <c r="J214" s="202"/>
      <c r="K214" s="202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155</v>
      </c>
      <c r="AU214" s="211" t="s">
        <v>91</v>
      </c>
      <c r="AV214" s="13" t="s">
        <v>91</v>
      </c>
      <c r="AW214" s="13" t="s">
        <v>42</v>
      </c>
      <c r="AX214" s="13" t="s">
        <v>89</v>
      </c>
      <c r="AY214" s="211" t="s">
        <v>142</v>
      </c>
    </row>
    <row r="215" spans="1:65" s="12" customFormat="1" ht="22.9" customHeight="1">
      <c r="B215" s="165"/>
      <c r="C215" s="166"/>
      <c r="D215" s="167" t="s">
        <v>81</v>
      </c>
      <c r="E215" s="179" t="s">
        <v>181</v>
      </c>
      <c r="F215" s="179" t="s">
        <v>360</v>
      </c>
      <c r="G215" s="166"/>
      <c r="H215" s="166"/>
      <c r="I215" s="169"/>
      <c r="J215" s="180">
        <f>BK215</f>
        <v>0</v>
      </c>
      <c r="K215" s="166"/>
      <c r="L215" s="171"/>
      <c r="M215" s="172"/>
      <c r="N215" s="173"/>
      <c r="O215" s="173"/>
      <c r="P215" s="174">
        <f>SUM(P216:P232)</f>
        <v>0</v>
      </c>
      <c r="Q215" s="173"/>
      <c r="R215" s="174">
        <f>SUM(R216:R232)</f>
        <v>316.67385874249999</v>
      </c>
      <c r="S215" s="173"/>
      <c r="T215" s="175">
        <f>SUM(T216:T232)</f>
        <v>373.58799999999997</v>
      </c>
      <c r="AR215" s="176" t="s">
        <v>89</v>
      </c>
      <c r="AT215" s="177" t="s">
        <v>81</v>
      </c>
      <c r="AU215" s="177" t="s">
        <v>89</v>
      </c>
      <c r="AY215" s="176" t="s">
        <v>142</v>
      </c>
      <c r="BK215" s="178">
        <f>SUM(BK216:BK232)</f>
        <v>0</v>
      </c>
    </row>
    <row r="216" spans="1:65" s="2" customFormat="1" ht="24.2" customHeight="1">
      <c r="A216" s="35"/>
      <c r="B216" s="36"/>
      <c r="C216" s="181" t="s">
        <v>361</v>
      </c>
      <c r="D216" s="181" t="s">
        <v>144</v>
      </c>
      <c r="E216" s="182" t="s">
        <v>362</v>
      </c>
      <c r="F216" s="183" t="s">
        <v>363</v>
      </c>
      <c r="G216" s="184" t="s">
        <v>170</v>
      </c>
      <c r="H216" s="185">
        <v>13.1</v>
      </c>
      <c r="I216" s="186"/>
      <c r="J216" s="187">
        <f>ROUND(I216*H216,2)</f>
        <v>0</v>
      </c>
      <c r="K216" s="183" t="s">
        <v>148</v>
      </c>
      <c r="L216" s="40"/>
      <c r="M216" s="188" t="s">
        <v>44</v>
      </c>
      <c r="N216" s="189" t="s">
        <v>53</v>
      </c>
      <c r="O216" s="65"/>
      <c r="P216" s="190">
        <f>O216*H216</f>
        <v>0</v>
      </c>
      <c r="Q216" s="190">
        <v>3.5975900000000002E-4</v>
      </c>
      <c r="R216" s="190">
        <f>Q216*H216</f>
        <v>4.7128428999999999E-3</v>
      </c>
      <c r="S216" s="190">
        <v>0</v>
      </c>
      <c r="T216" s="19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2" t="s">
        <v>149</v>
      </c>
      <c r="AT216" s="192" t="s">
        <v>144</v>
      </c>
      <c r="AU216" s="192" t="s">
        <v>91</v>
      </c>
      <c r="AY216" s="17" t="s">
        <v>142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7" t="s">
        <v>89</v>
      </c>
      <c r="BK216" s="193">
        <f>ROUND(I216*H216,2)</f>
        <v>0</v>
      </c>
      <c r="BL216" s="17" t="s">
        <v>149</v>
      </c>
      <c r="BM216" s="192" t="s">
        <v>364</v>
      </c>
    </row>
    <row r="217" spans="1:65" s="2" customFormat="1" ht="11.25">
      <c r="A217" s="35"/>
      <c r="B217" s="36"/>
      <c r="C217" s="37"/>
      <c r="D217" s="194" t="s">
        <v>151</v>
      </c>
      <c r="E217" s="37"/>
      <c r="F217" s="195" t="s">
        <v>365</v>
      </c>
      <c r="G217" s="37"/>
      <c r="H217" s="37"/>
      <c r="I217" s="196"/>
      <c r="J217" s="37"/>
      <c r="K217" s="37"/>
      <c r="L217" s="40"/>
      <c r="M217" s="197"/>
      <c r="N217" s="198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7" t="s">
        <v>151</v>
      </c>
      <c r="AU217" s="17" t="s">
        <v>91</v>
      </c>
    </row>
    <row r="218" spans="1:65" s="13" customFormat="1" ht="11.25">
      <c r="B218" s="201"/>
      <c r="C218" s="202"/>
      <c r="D218" s="199" t="s">
        <v>155</v>
      </c>
      <c r="E218" s="203" t="s">
        <v>44</v>
      </c>
      <c r="F218" s="204" t="s">
        <v>366</v>
      </c>
      <c r="G218" s="202"/>
      <c r="H218" s="205">
        <v>13.1</v>
      </c>
      <c r="I218" s="206"/>
      <c r="J218" s="202"/>
      <c r="K218" s="202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155</v>
      </c>
      <c r="AU218" s="211" t="s">
        <v>91</v>
      </c>
      <c r="AV218" s="13" t="s">
        <v>91</v>
      </c>
      <c r="AW218" s="13" t="s">
        <v>42</v>
      </c>
      <c r="AX218" s="13" t="s">
        <v>89</v>
      </c>
      <c r="AY218" s="211" t="s">
        <v>142</v>
      </c>
    </row>
    <row r="219" spans="1:65" s="2" customFormat="1" ht="24.2" customHeight="1">
      <c r="A219" s="35"/>
      <c r="B219" s="36"/>
      <c r="C219" s="181" t="s">
        <v>367</v>
      </c>
      <c r="D219" s="181" t="s">
        <v>144</v>
      </c>
      <c r="E219" s="182" t="s">
        <v>368</v>
      </c>
      <c r="F219" s="183" t="s">
        <v>369</v>
      </c>
      <c r="G219" s="184" t="s">
        <v>147</v>
      </c>
      <c r="H219" s="185">
        <v>265.5</v>
      </c>
      <c r="I219" s="186"/>
      <c r="J219" s="187">
        <f>ROUND(I219*H219,2)</f>
        <v>0</v>
      </c>
      <c r="K219" s="183" t="s">
        <v>148</v>
      </c>
      <c r="L219" s="40"/>
      <c r="M219" s="188" t="s">
        <v>44</v>
      </c>
      <c r="N219" s="189" t="s">
        <v>53</v>
      </c>
      <c r="O219" s="65"/>
      <c r="P219" s="190">
        <f>O219*H219</f>
        <v>0</v>
      </c>
      <c r="Q219" s="190">
        <v>8.6736900000000006E-2</v>
      </c>
      <c r="R219" s="190">
        <f>Q219*H219</f>
        <v>23.028646950000002</v>
      </c>
      <c r="S219" s="190">
        <v>9.6000000000000002E-2</v>
      </c>
      <c r="T219" s="191">
        <f>S219*H219</f>
        <v>25.488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2" t="s">
        <v>149</v>
      </c>
      <c r="AT219" s="192" t="s">
        <v>144</v>
      </c>
      <c r="AU219" s="192" t="s">
        <v>91</v>
      </c>
      <c r="AY219" s="17" t="s">
        <v>142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7" t="s">
        <v>89</v>
      </c>
      <c r="BK219" s="193">
        <f>ROUND(I219*H219,2)</f>
        <v>0</v>
      </c>
      <c r="BL219" s="17" t="s">
        <v>149</v>
      </c>
      <c r="BM219" s="192" t="s">
        <v>370</v>
      </c>
    </row>
    <row r="220" spans="1:65" s="2" customFormat="1" ht="11.25">
      <c r="A220" s="35"/>
      <c r="B220" s="36"/>
      <c r="C220" s="37"/>
      <c r="D220" s="194" t="s">
        <v>151</v>
      </c>
      <c r="E220" s="37"/>
      <c r="F220" s="195" t="s">
        <v>371</v>
      </c>
      <c r="G220" s="37"/>
      <c r="H220" s="37"/>
      <c r="I220" s="196"/>
      <c r="J220" s="37"/>
      <c r="K220" s="37"/>
      <c r="L220" s="40"/>
      <c r="M220" s="197"/>
      <c r="N220" s="198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7" t="s">
        <v>151</v>
      </c>
      <c r="AU220" s="17" t="s">
        <v>91</v>
      </c>
    </row>
    <row r="221" spans="1:65" s="13" customFormat="1" ht="11.25">
      <c r="B221" s="201"/>
      <c r="C221" s="202"/>
      <c r="D221" s="199" t="s">
        <v>155</v>
      </c>
      <c r="E221" s="203" t="s">
        <v>44</v>
      </c>
      <c r="F221" s="204" t="s">
        <v>372</v>
      </c>
      <c r="G221" s="202"/>
      <c r="H221" s="205">
        <v>265.5</v>
      </c>
      <c r="I221" s="206"/>
      <c r="J221" s="202"/>
      <c r="K221" s="202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155</v>
      </c>
      <c r="AU221" s="211" t="s">
        <v>91</v>
      </c>
      <c r="AV221" s="13" t="s">
        <v>91</v>
      </c>
      <c r="AW221" s="13" t="s">
        <v>42</v>
      </c>
      <c r="AX221" s="13" t="s">
        <v>89</v>
      </c>
      <c r="AY221" s="211" t="s">
        <v>142</v>
      </c>
    </row>
    <row r="222" spans="1:65" s="2" customFormat="1" ht="24.2" customHeight="1">
      <c r="A222" s="35"/>
      <c r="B222" s="36"/>
      <c r="C222" s="181" t="s">
        <v>373</v>
      </c>
      <c r="D222" s="181" t="s">
        <v>144</v>
      </c>
      <c r="E222" s="182" t="s">
        <v>374</v>
      </c>
      <c r="F222" s="183" t="s">
        <v>375</v>
      </c>
      <c r="G222" s="184" t="s">
        <v>147</v>
      </c>
      <c r="H222" s="185">
        <v>5900</v>
      </c>
      <c r="I222" s="186"/>
      <c r="J222" s="187">
        <f>ROUND(I222*H222,2)</f>
        <v>0</v>
      </c>
      <c r="K222" s="183" t="s">
        <v>148</v>
      </c>
      <c r="L222" s="40"/>
      <c r="M222" s="188" t="s">
        <v>44</v>
      </c>
      <c r="N222" s="189" t="s">
        <v>53</v>
      </c>
      <c r="O222" s="65"/>
      <c r="P222" s="190">
        <f>O222*H222</f>
        <v>0</v>
      </c>
      <c r="Q222" s="190">
        <v>4.9656499999999999E-2</v>
      </c>
      <c r="R222" s="190">
        <f>Q222*H222</f>
        <v>292.97334999999998</v>
      </c>
      <c r="S222" s="190">
        <v>5.8999999999999997E-2</v>
      </c>
      <c r="T222" s="191">
        <f>S222*H222</f>
        <v>348.09999999999997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2" t="s">
        <v>149</v>
      </c>
      <c r="AT222" s="192" t="s">
        <v>144</v>
      </c>
      <c r="AU222" s="192" t="s">
        <v>91</v>
      </c>
      <c r="AY222" s="17" t="s">
        <v>142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7" t="s">
        <v>89</v>
      </c>
      <c r="BK222" s="193">
        <f>ROUND(I222*H222,2)</f>
        <v>0</v>
      </c>
      <c r="BL222" s="17" t="s">
        <v>149</v>
      </c>
      <c r="BM222" s="192" t="s">
        <v>376</v>
      </c>
    </row>
    <row r="223" spans="1:65" s="2" customFormat="1" ht="11.25">
      <c r="A223" s="35"/>
      <c r="B223" s="36"/>
      <c r="C223" s="37"/>
      <c r="D223" s="194" t="s">
        <v>151</v>
      </c>
      <c r="E223" s="37"/>
      <c r="F223" s="195" t="s">
        <v>377</v>
      </c>
      <c r="G223" s="37"/>
      <c r="H223" s="37"/>
      <c r="I223" s="196"/>
      <c r="J223" s="37"/>
      <c r="K223" s="37"/>
      <c r="L223" s="40"/>
      <c r="M223" s="197"/>
      <c r="N223" s="198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7" t="s">
        <v>151</v>
      </c>
      <c r="AU223" s="17" t="s">
        <v>91</v>
      </c>
    </row>
    <row r="224" spans="1:65" s="2" customFormat="1" ht="19.5">
      <c r="A224" s="35"/>
      <c r="B224" s="36"/>
      <c r="C224" s="37"/>
      <c r="D224" s="199" t="s">
        <v>153</v>
      </c>
      <c r="E224" s="37"/>
      <c r="F224" s="200" t="s">
        <v>378</v>
      </c>
      <c r="G224" s="37"/>
      <c r="H224" s="37"/>
      <c r="I224" s="196"/>
      <c r="J224" s="37"/>
      <c r="K224" s="37"/>
      <c r="L224" s="40"/>
      <c r="M224" s="197"/>
      <c r="N224" s="198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7" t="s">
        <v>153</v>
      </c>
      <c r="AU224" s="17" t="s">
        <v>91</v>
      </c>
    </row>
    <row r="225" spans="1:65" s="13" customFormat="1" ht="11.25">
      <c r="B225" s="201"/>
      <c r="C225" s="202"/>
      <c r="D225" s="199" t="s">
        <v>155</v>
      </c>
      <c r="E225" s="203" t="s">
        <v>44</v>
      </c>
      <c r="F225" s="204" t="s">
        <v>379</v>
      </c>
      <c r="G225" s="202"/>
      <c r="H225" s="205">
        <v>5900</v>
      </c>
      <c r="I225" s="206"/>
      <c r="J225" s="202"/>
      <c r="K225" s="202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155</v>
      </c>
      <c r="AU225" s="211" t="s">
        <v>91</v>
      </c>
      <c r="AV225" s="13" t="s">
        <v>91</v>
      </c>
      <c r="AW225" s="13" t="s">
        <v>42</v>
      </c>
      <c r="AX225" s="13" t="s">
        <v>89</v>
      </c>
      <c r="AY225" s="211" t="s">
        <v>142</v>
      </c>
    </row>
    <row r="226" spans="1:65" s="2" customFormat="1" ht="16.5" customHeight="1">
      <c r="A226" s="35"/>
      <c r="B226" s="36"/>
      <c r="C226" s="181" t="s">
        <v>380</v>
      </c>
      <c r="D226" s="181" t="s">
        <v>144</v>
      </c>
      <c r="E226" s="182" t="s">
        <v>381</v>
      </c>
      <c r="F226" s="183" t="s">
        <v>382</v>
      </c>
      <c r="G226" s="184" t="s">
        <v>255</v>
      </c>
      <c r="H226" s="185">
        <v>3088.7</v>
      </c>
      <c r="I226" s="186"/>
      <c r="J226" s="187">
        <f>ROUND(I226*H226,2)</f>
        <v>0</v>
      </c>
      <c r="K226" s="183" t="s">
        <v>148</v>
      </c>
      <c r="L226" s="40"/>
      <c r="M226" s="188" t="s">
        <v>44</v>
      </c>
      <c r="N226" s="189" t="s">
        <v>53</v>
      </c>
      <c r="O226" s="65"/>
      <c r="P226" s="190">
        <f>O226*H226</f>
        <v>0</v>
      </c>
      <c r="Q226" s="190">
        <v>1.3999999999999999E-4</v>
      </c>
      <c r="R226" s="190">
        <f>Q226*H226</f>
        <v>0.43241799999999991</v>
      </c>
      <c r="S226" s="190">
        <v>0</v>
      </c>
      <c r="T226" s="19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2" t="s">
        <v>149</v>
      </c>
      <c r="AT226" s="192" t="s">
        <v>144</v>
      </c>
      <c r="AU226" s="192" t="s">
        <v>91</v>
      </c>
      <c r="AY226" s="17" t="s">
        <v>142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7" t="s">
        <v>89</v>
      </c>
      <c r="BK226" s="193">
        <f>ROUND(I226*H226,2)</f>
        <v>0</v>
      </c>
      <c r="BL226" s="17" t="s">
        <v>149</v>
      </c>
      <c r="BM226" s="192" t="s">
        <v>383</v>
      </c>
    </row>
    <row r="227" spans="1:65" s="2" customFormat="1" ht="11.25">
      <c r="A227" s="35"/>
      <c r="B227" s="36"/>
      <c r="C227" s="37"/>
      <c r="D227" s="194" t="s">
        <v>151</v>
      </c>
      <c r="E227" s="37"/>
      <c r="F227" s="195" t="s">
        <v>384</v>
      </c>
      <c r="G227" s="37"/>
      <c r="H227" s="37"/>
      <c r="I227" s="196"/>
      <c r="J227" s="37"/>
      <c r="K227" s="37"/>
      <c r="L227" s="40"/>
      <c r="M227" s="197"/>
      <c r="N227" s="198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7" t="s">
        <v>151</v>
      </c>
      <c r="AU227" s="17" t="s">
        <v>91</v>
      </c>
    </row>
    <row r="228" spans="1:65" s="13" customFormat="1" ht="11.25">
      <c r="B228" s="201"/>
      <c r="C228" s="202"/>
      <c r="D228" s="199" t="s">
        <v>155</v>
      </c>
      <c r="E228" s="203" t="s">
        <v>44</v>
      </c>
      <c r="F228" s="204" t="s">
        <v>385</v>
      </c>
      <c r="G228" s="202"/>
      <c r="H228" s="205">
        <v>3088.7</v>
      </c>
      <c r="I228" s="206"/>
      <c r="J228" s="202"/>
      <c r="K228" s="202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155</v>
      </c>
      <c r="AU228" s="211" t="s">
        <v>91</v>
      </c>
      <c r="AV228" s="13" t="s">
        <v>91</v>
      </c>
      <c r="AW228" s="13" t="s">
        <v>42</v>
      </c>
      <c r="AX228" s="13" t="s">
        <v>89</v>
      </c>
      <c r="AY228" s="211" t="s">
        <v>142</v>
      </c>
    </row>
    <row r="229" spans="1:65" s="2" customFormat="1" ht="24.2" customHeight="1">
      <c r="A229" s="35"/>
      <c r="B229" s="36"/>
      <c r="C229" s="181" t="s">
        <v>386</v>
      </c>
      <c r="D229" s="181" t="s">
        <v>144</v>
      </c>
      <c r="E229" s="182" t="s">
        <v>387</v>
      </c>
      <c r="F229" s="183" t="s">
        <v>388</v>
      </c>
      <c r="G229" s="184" t="s">
        <v>147</v>
      </c>
      <c r="H229" s="185">
        <v>211.4</v>
      </c>
      <c r="I229" s="186"/>
      <c r="J229" s="187">
        <f>ROUND(I229*H229,2)</f>
        <v>0</v>
      </c>
      <c r="K229" s="183" t="s">
        <v>148</v>
      </c>
      <c r="L229" s="40"/>
      <c r="M229" s="188" t="s">
        <v>44</v>
      </c>
      <c r="N229" s="189" t="s">
        <v>53</v>
      </c>
      <c r="O229" s="65"/>
      <c r="P229" s="190">
        <f>O229*H229</f>
        <v>0</v>
      </c>
      <c r="Q229" s="190">
        <v>1.110364E-3</v>
      </c>
      <c r="R229" s="190">
        <f>Q229*H229</f>
        <v>0.23473094959999999</v>
      </c>
      <c r="S229" s="190">
        <v>0</v>
      </c>
      <c r="T229" s="19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2" t="s">
        <v>149</v>
      </c>
      <c r="AT229" s="192" t="s">
        <v>144</v>
      </c>
      <c r="AU229" s="192" t="s">
        <v>91</v>
      </c>
      <c r="AY229" s="17" t="s">
        <v>142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7" t="s">
        <v>89</v>
      </c>
      <c r="BK229" s="193">
        <f>ROUND(I229*H229,2)</f>
        <v>0</v>
      </c>
      <c r="BL229" s="17" t="s">
        <v>149</v>
      </c>
      <c r="BM229" s="192" t="s">
        <v>389</v>
      </c>
    </row>
    <row r="230" spans="1:65" s="2" customFormat="1" ht="11.25">
      <c r="A230" s="35"/>
      <c r="B230" s="36"/>
      <c r="C230" s="37"/>
      <c r="D230" s="194" t="s">
        <v>151</v>
      </c>
      <c r="E230" s="37"/>
      <c r="F230" s="195" t="s">
        <v>390</v>
      </c>
      <c r="G230" s="37"/>
      <c r="H230" s="37"/>
      <c r="I230" s="196"/>
      <c r="J230" s="37"/>
      <c r="K230" s="37"/>
      <c r="L230" s="40"/>
      <c r="M230" s="197"/>
      <c r="N230" s="198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151</v>
      </c>
      <c r="AU230" s="17" t="s">
        <v>91</v>
      </c>
    </row>
    <row r="231" spans="1:65" s="2" customFormat="1" ht="19.5">
      <c r="A231" s="35"/>
      <c r="B231" s="36"/>
      <c r="C231" s="37"/>
      <c r="D231" s="199" t="s">
        <v>153</v>
      </c>
      <c r="E231" s="37"/>
      <c r="F231" s="200" t="s">
        <v>391</v>
      </c>
      <c r="G231" s="37"/>
      <c r="H231" s="37"/>
      <c r="I231" s="196"/>
      <c r="J231" s="37"/>
      <c r="K231" s="37"/>
      <c r="L231" s="40"/>
      <c r="M231" s="197"/>
      <c r="N231" s="198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7" t="s">
        <v>153</v>
      </c>
      <c r="AU231" s="17" t="s">
        <v>91</v>
      </c>
    </row>
    <row r="232" spans="1:65" s="13" customFormat="1" ht="11.25">
      <c r="B232" s="201"/>
      <c r="C232" s="202"/>
      <c r="D232" s="199" t="s">
        <v>155</v>
      </c>
      <c r="E232" s="203" t="s">
        <v>44</v>
      </c>
      <c r="F232" s="204" t="s">
        <v>392</v>
      </c>
      <c r="G232" s="202"/>
      <c r="H232" s="205">
        <v>211.4</v>
      </c>
      <c r="I232" s="206"/>
      <c r="J232" s="202"/>
      <c r="K232" s="202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155</v>
      </c>
      <c r="AU232" s="211" t="s">
        <v>91</v>
      </c>
      <c r="AV232" s="13" t="s">
        <v>91</v>
      </c>
      <c r="AW232" s="13" t="s">
        <v>42</v>
      </c>
      <c r="AX232" s="13" t="s">
        <v>89</v>
      </c>
      <c r="AY232" s="211" t="s">
        <v>142</v>
      </c>
    </row>
    <row r="233" spans="1:65" s="12" customFormat="1" ht="22.9" customHeight="1">
      <c r="B233" s="165"/>
      <c r="C233" s="166"/>
      <c r="D233" s="167" t="s">
        <v>81</v>
      </c>
      <c r="E233" s="179" t="s">
        <v>203</v>
      </c>
      <c r="F233" s="179" t="s">
        <v>393</v>
      </c>
      <c r="G233" s="166"/>
      <c r="H233" s="166"/>
      <c r="I233" s="169"/>
      <c r="J233" s="180">
        <f>BK233</f>
        <v>0</v>
      </c>
      <c r="K233" s="166"/>
      <c r="L233" s="171"/>
      <c r="M233" s="172"/>
      <c r="N233" s="173"/>
      <c r="O233" s="173"/>
      <c r="P233" s="174">
        <f>SUM(P234:P402)</f>
        <v>0</v>
      </c>
      <c r="Q233" s="173"/>
      <c r="R233" s="174">
        <f>SUM(R234:R402)</f>
        <v>37.37608861759999</v>
      </c>
      <c r="S233" s="173"/>
      <c r="T233" s="175">
        <f>SUM(T234:T402)</f>
        <v>560.76863049999997</v>
      </c>
      <c r="AR233" s="176" t="s">
        <v>89</v>
      </c>
      <c r="AT233" s="177" t="s">
        <v>81</v>
      </c>
      <c r="AU233" s="177" t="s">
        <v>89</v>
      </c>
      <c r="AY233" s="176" t="s">
        <v>142</v>
      </c>
      <c r="BK233" s="178">
        <f>SUM(BK234:BK402)</f>
        <v>0</v>
      </c>
    </row>
    <row r="234" spans="1:65" s="2" customFormat="1" ht="24.2" customHeight="1">
      <c r="A234" s="35"/>
      <c r="B234" s="36"/>
      <c r="C234" s="181" t="s">
        <v>394</v>
      </c>
      <c r="D234" s="181" t="s">
        <v>144</v>
      </c>
      <c r="E234" s="182" t="s">
        <v>395</v>
      </c>
      <c r="F234" s="183" t="s">
        <v>396</v>
      </c>
      <c r="G234" s="184" t="s">
        <v>170</v>
      </c>
      <c r="H234" s="185">
        <v>60</v>
      </c>
      <c r="I234" s="186"/>
      <c r="J234" s="187">
        <f>ROUND(I234*H234,2)</f>
        <v>0</v>
      </c>
      <c r="K234" s="183" t="s">
        <v>148</v>
      </c>
      <c r="L234" s="40"/>
      <c r="M234" s="188" t="s">
        <v>44</v>
      </c>
      <c r="N234" s="189" t="s">
        <v>53</v>
      </c>
      <c r="O234" s="65"/>
      <c r="P234" s="190">
        <f>O234*H234</f>
        <v>0</v>
      </c>
      <c r="Q234" s="190">
        <v>0.15539952000000001</v>
      </c>
      <c r="R234" s="190">
        <f>Q234*H234</f>
        <v>9.3239712000000008</v>
      </c>
      <c r="S234" s="190">
        <v>0</v>
      </c>
      <c r="T234" s="19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2" t="s">
        <v>149</v>
      </c>
      <c r="AT234" s="192" t="s">
        <v>144</v>
      </c>
      <c r="AU234" s="192" t="s">
        <v>91</v>
      </c>
      <c r="AY234" s="17" t="s">
        <v>142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17" t="s">
        <v>89</v>
      </c>
      <c r="BK234" s="193">
        <f>ROUND(I234*H234,2)</f>
        <v>0</v>
      </c>
      <c r="BL234" s="17" t="s">
        <v>149</v>
      </c>
      <c r="BM234" s="192" t="s">
        <v>397</v>
      </c>
    </row>
    <row r="235" spans="1:65" s="2" customFormat="1" ht="11.25">
      <c r="A235" s="35"/>
      <c r="B235" s="36"/>
      <c r="C235" s="37"/>
      <c r="D235" s="194" t="s">
        <v>151</v>
      </c>
      <c r="E235" s="37"/>
      <c r="F235" s="195" t="s">
        <v>398</v>
      </c>
      <c r="G235" s="37"/>
      <c r="H235" s="37"/>
      <c r="I235" s="196"/>
      <c r="J235" s="37"/>
      <c r="K235" s="37"/>
      <c r="L235" s="40"/>
      <c r="M235" s="197"/>
      <c r="N235" s="198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7" t="s">
        <v>151</v>
      </c>
      <c r="AU235" s="17" t="s">
        <v>91</v>
      </c>
    </row>
    <row r="236" spans="1:65" s="13" customFormat="1" ht="11.25">
      <c r="B236" s="201"/>
      <c r="C236" s="202"/>
      <c r="D236" s="199" t="s">
        <v>155</v>
      </c>
      <c r="E236" s="203" t="s">
        <v>44</v>
      </c>
      <c r="F236" s="204" t="s">
        <v>399</v>
      </c>
      <c r="G236" s="202"/>
      <c r="H236" s="205">
        <v>60</v>
      </c>
      <c r="I236" s="206"/>
      <c r="J236" s="202"/>
      <c r="K236" s="202"/>
      <c r="L236" s="207"/>
      <c r="M236" s="208"/>
      <c r="N236" s="209"/>
      <c r="O236" s="209"/>
      <c r="P236" s="209"/>
      <c r="Q236" s="209"/>
      <c r="R236" s="209"/>
      <c r="S236" s="209"/>
      <c r="T236" s="210"/>
      <c r="AT236" s="211" t="s">
        <v>155</v>
      </c>
      <c r="AU236" s="211" t="s">
        <v>91</v>
      </c>
      <c r="AV236" s="13" t="s">
        <v>91</v>
      </c>
      <c r="AW236" s="13" t="s">
        <v>42</v>
      </c>
      <c r="AX236" s="13" t="s">
        <v>89</v>
      </c>
      <c r="AY236" s="211" t="s">
        <v>142</v>
      </c>
    </row>
    <row r="237" spans="1:65" s="2" customFormat="1" ht="16.5" customHeight="1">
      <c r="A237" s="35"/>
      <c r="B237" s="36"/>
      <c r="C237" s="181" t="s">
        <v>29</v>
      </c>
      <c r="D237" s="181" t="s">
        <v>144</v>
      </c>
      <c r="E237" s="182" t="s">
        <v>400</v>
      </c>
      <c r="F237" s="183" t="s">
        <v>401</v>
      </c>
      <c r="G237" s="184" t="s">
        <v>170</v>
      </c>
      <c r="H237" s="185">
        <v>60</v>
      </c>
      <c r="I237" s="186"/>
      <c r="J237" s="187">
        <f>ROUND(I237*H237,2)</f>
        <v>0</v>
      </c>
      <c r="K237" s="183" t="s">
        <v>148</v>
      </c>
      <c r="L237" s="40"/>
      <c r="M237" s="188" t="s">
        <v>44</v>
      </c>
      <c r="N237" s="189" t="s">
        <v>53</v>
      </c>
      <c r="O237" s="65"/>
      <c r="P237" s="190">
        <f>O237*H237</f>
        <v>0</v>
      </c>
      <c r="Q237" s="190">
        <v>4.0810000000000004E-6</v>
      </c>
      <c r="R237" s="190">
        <f>Q237*H237</f>
        <v>2.4486000000000001E-4</v>
      </c>
      <c r="S237" s="190">
        <v>0</v>
      </c>
      <c r="T237" s="19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2" t="s">
        <v>149</v>
      </c>
      <c r="AT237" s="192" t="s">
        <v>144</v>
      </c>
      <c r="AU237" s="192" t="s">
        <v>91</v>
      </c>
      <c r="AY237" s="17" t="s">
        <v>142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7" t="s">
        <v>89</v>
      </c>
      <c r="BK237" s="193">
        <f>ROUND(I237*H237,2)</f>
        <v>0</v>
      </c>
      <c r="BL237" s="17" t="s">
        <v>149</v>
      </c>
      <c r="BM237" s="192" t="s">
        <v>402</v>
      </c>
    </row>
    <row r="238" spans="1:65" s="2" customFormat="1" ht="11.25">
      <c r="A238" s="35"/>
      <c r="B238" s="36"/>
      <c r="C238" s="37"/>
      <c r="D238" s="194" t="s">
        <v>151</v>
      </c>
      <c r="E238" s="37"/>
      <c r="F238" s="195" t="s">
        <v>403</v>
      </c>
      <c r="G238" s="37"/>
      <c r="H238" s="37"/>
      <c r="I238" s="196"/>
      <c r="J238" s="37"/>
      <c r="K238" s="37"/>
      <c r="L238" s="40"/>
      <c r="M238" s="197"/>
      <c r="N238" s="198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7" t="s">
        <v>151</v>
      </c>
      <c r="AU238" s="17" t="s">
        <v>91</v>
      </c>
    </row>
    <row r="239" spans="1:65" s="2" customFormat="1" ht="19.5">
      <c r="A239" s="35"/>
      <c r="B239" s="36"/>
      <c r="C239" s="37"/>
      <c r="D239" s="199" t="s">
        <v>153</v>
      </c>
      <c r="E239" s="37"/>
      <c r="F239" s="200" t="s">
        <v>404</v>
      </c>
      <c r="G239" s="37"/>
      <c r="H239" s="37"/>
      <c r="I239" s="196"/>
      <c r="J239" s="37"/>
      <c r="K239" s="37"/>
      <c r="L239" s="40"/>
      <c r="M239" s="197"/>
      <c r="N239" s="198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7" t="s">
        <v>153</v>
      </c>
      <c r="AU239" s="17" t="s">
        <v>91</v>
      </c>
    </row>
    <row r="240" spans="1:65" s="13" customFormat="1" ht="11.25">
      <c r="B240" s="201"/>
      <c r="C240" s="202"/>
      <c r="D240" s="199" t="s">
        <v>155</v>
      </c>
      <c r="E240" s="203" t="s">
        <v>44</v>
      </c>
      <c r="F240" s="204" t="s">
        <v>405</v>
      </c>
      <c r="G240" s="202"/>
      <c r="H240" s="205">
        <v>60</v>
      </c>
      <c r="I240" s="206"/>
      <c r="J240" s="202"/>
      <c r="K240" s="202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155</v>
      </c>
      <c r="AU240" s="211" t="s">
        <v>91</v>
      </c>
      <c r="AV240" s="13" t="s">
        <v>91</v>
      </c>
      <c r="AW240" s="13" t="s">
        <v>42</v>
      </c>
      <c r="AX240" s="13" t="s">
        <v>89</v>
      </c>
      <c r="AY240" s="211" t="s">
        <v>142</v>
      </c>
    </row>
    <row r="241" spans="1:65" s="2" customFormat="1" ht="16.5" customHeight="1">
      <c r="A241" s="35"/>
      <c r="B241" s="36"/>
      <c r="C241" s="181" t="s">
        <v>406</v>
      </c>
      <c r="D241" s="181" t="s">
        <v>144</v>
      </c>
      <c r="E241" s="182" t="s">
        <v>407</v>
      </c>
      <c r="F241" s="183" t="s">
        <v>408</v>
      </c>
      <c r="G241" s="184" t="s">
        <v>325</v>
      </c>
      <c r="H241" s="185">
        <v>20</v>
      </c>
      <c r="I241" s="186"/>
      <c r="J241" s="187">
        <f>ROUND(I241*H241,2)</f>
        <v>0</v>
      </c>
      <c r="K241" s="183" t="s">
        <v>148</v>
      </c>
      <c r="L241" s="40"/>
      <c r="M241" s="188" t="s">
        <v>44</v>
      </c>
      <c r="N241" s="189" t="s">
        <v>53</v>
      </c>
      <c r="O241" s="65"/>
      <c r="P241" s="190">
        <f>O241*H241</f>
        <v>0</v>
      </c>
      <c r="Q241" s="190">
        <v>0</v>
      </c>
      <c r="R241" s="190">
        <f>Q241*H241</f>
        <v>0</v>
      </c>
      <c r="S241" s="190">
        <v>0</v>
      </c>
      <c r="T241" s="19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92" t="s">
        <v>149</v>
      </c>
      <c r="AT241" s="192" t="s">
        <v>144</v>
      </c>
      <c r="AU241" s="192" t="s">
        <v>91</v>
      </c>
      <c r="AY241" s="17" t="s">
        <v>142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7" t="s">
        <v>89</v>
      </c>
      <c r="BK241" s="193">
        <f>ROUND(I241*H241,2)</f>
        <v>0</v>
      </c>
      <c r="BL241" s="17" t="s">
        <v>149</v>
      </c>
      <c r="BM241" s="192" t="s">
        <v>409</v>
      </c>
    </row>
    <row r="242" spans="1:65" s="2" customFormat="1" ht="11.25">
      <c r="A242" s="35"/>
      <c r="B242" s="36"/>
      <c r="C242" s="37"/>
      <c r="D242" s="194" t="s">
        <v>151</v>
      </c>
      <c r="E242" s="37"/>
      <c r="F242" s="195" t="s">
        <v>410</v>
      </c>
      <c r="G242" s="37"/>
      <c r="H242" s="37"/>
      <c r="I242" s="196"/>
      <c r="J242" s="37"/>
      <c r="K242" s="37"/>
      <c r="L242" s="40"/>
      <c r="M242" s="197"/>
      <c r="N242" s="198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7" t="s">
        <v>151</v>
      </c>
      <c r="AU242" s="17" t="s">
        <v>91</v>
      </c>
    </row>
    <row r="243" spans="1:65" s="2" customFormat="1" ht="19.5">
      <c r="A243" s="35"/>
      <c r="B243" s="36"/>
      <c r="C243" s="37"/>
      <c r="D243" s="199" t="s">
        <v>153</v>
      </c>
      <c r="E243" s="37"/>
      <c r="F243" s="200" t="s">
        <v>411</v>
      </c>
      <c r="G243" s="37"/>
      <c r="H243" s="37"/>
      <c r="I243" s="196"/>
      <c r="J243" s="37"/>
      <c r="K243" s="37"/>
      <c r="L243" s="40"/>
      <c r="M243" s="197"/>
      <c r="N243" s="198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7" t="s">
        <v>153</v>
      </c>
      <c r="AU243" s="17" t="s">
        <v>91</v>
      </c>
    </row>
    <row r="244" spans="1:65" s="2" customFormat="1" ht="16.5" customHeight="1">
      <c r="A244" s="35"/>
      <c r="B244" s="36"/>
      <c r="C244" s="223" t="s">
        <v>412</v>
      </c>
      <c r="D244" s="223" t="s">
        <v>224</v>
      </c>
      <c r="E244" s="224" t="s">
        <v>413</v>
      </c>
      <c r="F244" s="225" t="s">
        <v>414</v>
      </c>
      <c r="G244" s="226" t="s">
        <v>325</v>
      </c>
      <c r="H244" s="227">
        <v>20</v>
      </c>
      <c r="I244" s="228"/>
      <c r="J244" s="229">
        <f>ROUND(I244*H244,2)</f>
        <v>0</v>
      </c>
      <c r="K244" s="225" t="s">
        <v>44</v>
      </c>
      <c r="L244" s="230"/>
      <c r="M244" s="231" t="s">
        <v>44</v>
      </c>
      <c r="N244" s="232" t="s">
        <v>53</v>
      </c>
      <c r="O244" s="65"/>
      <c r="P244" s="190">
        <f>O244*H244</f>
        <v>0</v>
      </c>
      <c r="Q244" s="190">
        <v>0</v>
      </c>
      <c r="R244" s="190">
        <f>Q244*H244</f>
        <v>0</v>
      </c>
      <c r="S244" s="190">
        <v>0</v>
      </c>
      <c r="T244" s="19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2" t="s">
        <v>197</v>
      </c>
      <c r="AT244" s="192" t="s">
        <v>224</v>
      </c>
      <c r="AU244" s="192" t="s">
        <v>91</v>
      </c>
      <c r="AY244" s="17" t="s">
        <v>142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7" t="s">
        <v>89</v>
      </c>
      <c r="BK244" s="193">
        <f>ROUND(I244*H244,2)</f>
        <v>0</v>
      </c>
      <c r="BL244" s="17" t="s">
        <v>149</v>
      </c>
      <c r="BM244" s="192" t="s">
        <v>415</v>
      </c>
    </row>
    <row r="245" spans="1:65" s="2" customFormat="1" ht="16.5" customHeight="1">
      <c r="A245" s="35"/>
      <c r="B245" s="36"/>
      <c r="C245" s="181" t="s">
        <v>416</v>
      </c>
      <c r="D245" s="181" t="s">
        <v>144</v>
      </c>
      <c r="E245" s="182" t="s">
        <v>417</v>
      </c>
      <c r="F245" s="183" t="s">
        <v>418</v>
      </c>
      <c r="G245" s="184" t="s">
        <v>325</v>
      </c>
      <c r="H245" s="185">
        <v>8</v>
      </c>
      <c r="I245" s="186"/>
      <c r="J245" s="187">
        <f>ROUND(I245*H245,2)</f>
        <v>0</v>
      </c>
      <c r="K245" s="183" t="s">
        <v>148</v>
      </c>
      <c r="L245" s="40"/>
      <c r="M245" s="188" t="s">
        <v>44</v>
      </c>
      <c r="N245" s="189" t="s">
        <v>53</v>
      </c>
      <c r="O245" s="65"/>
      <c r="P245" s="190">
        <f>O245*H245</f>
        <v>0</v>
      </c>
      <c r="Q245" s="190">
        <v>0</v>
      </c>
      <c r="R245" s="190">
        <f>Q245*H245</f>
        <v>0</v>
      </c>
      <c r="S245" s="190">
        <v>0</v>
      </c>
      <c r="T245" s="19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2" t="s">
        <v>149</v>
      </c>
      <c r="AT245" s="192" t="s">
        <v>144</v>
      </c>
      <c r="AU245" s="192" t="s">
        <v>91</v>
      </c>
      <c r="AY245" s="17" t="s">
        <v>142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7" t="s">
        <v>89</v>
      </c>
      <c r="BK245" s="193">
        <f>ROUND(I245*H245,2)</f>
        <v>0</v>
      </c>
      <c r="BL245" s="17" t="s">
        <v>149</v>
      </c>
      <c r="BM245" s="192" t="s">
        <v>419</v>
      </c>
    </row>
    <row r="246" spans="1:65" s="2" customFormat="1" ht="11.25">
      <c r="A246" s="35"/>
      <c r="B246" s="36"/>
      <c r="C246" s="37"/>
      <c r="D246" s="194" t="s">
        <v>151</v>
      </c>
      <c r="E246" s="37"/>
      <c r="F246" s="195" t="s">
        <v>420</v>
      </c>
      <c r="G246" s="37"/>
      <c r="H246" s="37"/>
      <c r="I246" s="196"/>
      <c r="J246" s="37"/>
      <c r="K246" s="37"/>
      <c r="L246" s="40"/>
      <c r="M246" s="197"/>
      <c r="N246" s="198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7" t="s">
        <v>151</v>
      </c>
      <c r="AU246" s="17" t="s">
        <v>91</v>
      </c>
    </row>
    <row r="247" spans="1:65" s="13" customFormat="1" ht="11.25">
      <c r="B247" s="201"/>
      <c r="C247" s="202"/>
      <c r="D247" s="199" t="s">
        <v>155</v>
      </c>
      <c r="E247" s="203" t="s">
        <v>44</v>
      </c>
      <c r="F247" s="204" t="s">
        <v>421</v>
      </c>
      <c r="G247" s="202"/>
      <c r="H247" s="205">
        <v>8</v>
      </c>
      <c r="I247" s="206"/>
      <c r="J247" s="202"/>
      <c r="K247" s="202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155</v>
      </c>
      <c r="AU247" s="211" t="s">
        <v>91</v>
      </c>
      <c r="AV247" s="13" t="s">
        <v>91</v>
      </c>
      <c r="AW247" s="13" t="s">
        <v>42</v>
      </c>
      <c r="AX247" s="13" t="s">
        <v>89</v>
      </c>
      <c r="AY247" s="211" t="s">
        <v>142</v>
      </c>
    </row>
    <row r="248" spans="1:65" s="2" customFormat="1" ht="24.2" customHeight="1">
      <c r="A248" s="35"/>
      <c r="B248" s="36"/>
      <c r="C248" s="181" t="s">
        <v>422</v>
      </c>
      <c r="D248" s="181" t="s">
        <v>144</v>
      </c>
      <c r="E248" s="182" t="s">
        <v>423</v>
      </c>
      <c r="F248" s="183" t="s">
        <v>424</v>
      </c>
      <c r="G248" s="184" t="s">
        <v>170</v>
      </c>
      <c r="H248" s="185">
        <v>4.5999999999999996</v>
      </c>
      <c r="I248" s="186"/>
      <c r="J248" s="187">
        <f>ROUND(I248*H248,2)</f>
        <v>0</v>
      </c>
      <c r="K248" s="183" t="s">
        <v>148</v>
      </c>
      <c r="L248" s="40"/>
      <c r="M248" s="188" t="s">
        <v>44</v>
      </c>
      <c r="N248" s="189" t="s">
        <v>53</v>
      </c>
      <c r="O248" s="65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2" t="s">
        <v>149</v>
      </c>
      <c r="AT248" s="192" t="s">
        <v>144</v>
      </c>
      <c r="AU248" s="192" t="s">
        <v>91</v>
      </c>
      <c r="AY248" s="17" t="s">
        <v>142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7" t="s">
        <v>89</v>
      </c>
      <c r="BK248" s="193">
        <f>ROUND(I248*H248,2)</f>
        <v>0</v>
      </c>
      <c r="BL248" s="17" t="s">
        <v>149</v>
      </c>
      <c r="BM248" s="192" t="s">
        <v>425</v>
      </c>
    </row>
    <row r="249" spans="1:65" s="2" customFormat="1" ht="11.25">
      <c r="A249" s="35"/>
      <c r="B249" s="36"/>
      <c r="C249" s="37"/>
      <c r="D249" s="194" t="s">
        <v>151</v>
      </c>
      <c r="E249" s="37"/>
      <c r="F249" s="195" t="s">
        <v>426</v>
      </c>
      <c r="G249" s="37"/>
      <c r="H249" s="37"/>
      <c r="I249" s="196"/>
      <c r="J249" s="37"/>
      <c r="K249" s="37"/>
      <c r="L249" s="40"/>
      <c r="M249" s="197"/>
      <c r="N249" s="198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7" t="s">
        <v>151</v>
      </c>
      <c r="AU249" s="17" t="s">
        <v>91</v>
      </c>
    </row>
    <row r="250" spans="1:65" s="13" customFormat="1" ht="11.25">
      <c r="B250" s="201"/>
      <c r="C250" s="202"/>
      <c r="D250" s="199" t="s">
        <v>155</v>
      </c>
      <c r="E250" s="203" t="s">
        <v>44</v>
      </c>
      <c r="F250" s="204" t="s">
        <v>427</v>
      </c>
      <c r="G250" s="202"/>
      <c r="H250" s="205">
        <v>4.5999999999999996</v>
      </c>
      <c r="I250" s="206"/>
      <c r="J250" s="202"/>
      <c r="K250" s="202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155</v>
      </c>
      <c r="AU250" s="211" t="s">
        <v>91</v>
      </c>
      <c r="AV250" s="13" t="s">
        <v>91</v>
      </c>
      <c r="AW250" s="13" t="s">
        <v>42</v>
      </c>
      <c r="AX250" s="13" t="s">
        <v>89</v>
      </c>
      <c r="AY250" s="211" t="s">
        <v>142</v>
      </c>
    </row>
    <row r="251" spans="1:65" s="2" customFormat="1" ht="16.5" customHeight="1">
      <c r="A251" s="35"/>
      <c r="B251" s="36"/>
      <c r="C251" s="223" t="s">
        <v>428</v>
      </c>
      <c r="D251" s="223" t="s">
        <v>224</v>
      </c>
      <c r="E251" s="224" t="s">
        <v>429</v>
      </c>
      <c r="F251" s="225" t="s">
        <v>430</v>
      </c>
      <c r="G251" s="226" t="s">
        <v>170</v>
      </c>
      <c r="H251" s="227">
        <v>5</v>
      </c>
      <c r="I251" s="228"/>
      <c r="J251" s="229">
        <f>ROUND(I251*H251,2)</f>
        <v>0</v>
      </c>
      <c r="K251" s="225" t="s">
        <v>148</v>
      </c>
      <c r="L251" s="230"/>
      <c r="M251" s="231" t="s">
        <v>44</v>
      </c>
      <c r="N251" s="232" t="s">
        <v>53</v>
      </c>
      <c r="O251" s="65"/>
      <c r="P251" s="190">
        <f>O251*H251</f>
        <v>0</v>
      </c>
      <c r="Q251" s="190">
        <v>4.3299999999999996E-3</v>
      </c>
      <c r="R251" s="190">
        <f>Q251*H251</f>
        <v>2.1649999999999999E-2</v>
      </c>
      <c r="S251" s="190">
        <v>0</v>
      </c>
      <c r="T251" s="19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2" t="s">
        <v>197</v>
      </c>
      <c r="AT251" s="192" t="s">
        <v>224</v>
      </c>
      <c r="AU251" s="192" t="s">
        <v>91</v>
      </c>
      <c r="AY251" s="17" t="s">
        <v>142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7" t="s">
        <v>89</v>
      </c>
      <c r="BK251" s="193">
        <f>ROUND(I251*H251,2)</f>
        <v>0</v>
      </c>
      <c r="BL251" s="17" t="s">
        <v>149</v>
      </c>
      <c r="BM251" s="192" t="s">
        <v>431</v>
      </c>
    </row>
    <row r="252" spans="1:65" s="2" customFormat="1" ht="19.5">
      <c r="A252" s="35"/>
      <c r="B252" s="36"/>
      <c r="C252" s="37"/>
      <c r="D252" s="199" t="s">
        <v>153</v>
      </c>
      <c r="E252" s="37"/>
      <c r="F252" s="200" t="s">
        <v>432</v>
      </c>
      <c r="G252" s="37"/>
      <c r="H252" s="37"/>
      <c r="I252" s="196"/>
      <c r="J252" s="37"/>
      <c r="K252" s="37"/>
      <c r="L252" s="40"/>
      <c r="M252" s="197"/>
      <c r="N252" s="198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7" t="s">
        <v>153</v>
      </c>
      <c r="AU252" s="17" t="s">
        <v>91</v>
      </c>
    </row>
    <row r="253" spans="1:65" s="2" customFormat="1" ht="21.75" customHeight="1">
      <c r="A253" s="35"/>
      <c r="B253" s="36"/>
      <c r="C253" s="181" t="s">
        <v>433</v>
      </c>
      <c r="D253" s="181" t="s">
        <v>144</v>
      </c>
      <c r="E253" s="182" t="s">
        <v>434</v>
      </c>
      <c r="F253" s="183" t="s">
        <v>435</v>
      </c>
      <c r="G253" s="184" t="s">
        <v>170</v>
      </c>
      <c r="H253" s="185">
        <v>140.80000000000001</v>
      </c>
      <c r="I253" s="186"/>
      <c r="J253" s="187">
        <f>ROUND(I253*H253,2)</f>
        <v>0</v>
      </c>
      <c r="K253" s="183" t="s">
        <v>148</v>
      </c>
      <c r="L253" s="40"/>
      <c r="M253" s="188" t="s">
        <v>44</v>
      </c>
      <c r="N253" s="189" t="s">
        <v>53</v>
      </c>
      <c r="O253" s="65"/>
      <c r="P253" s="190">
        <f>O253*H253</f>
        <v>0</v>
      </c>
      <c r="Q253" s="190">
        <v>0</v>
      </c>
      <c r="R253" s="190">
        <f>Q253*H253</f>
        <v>0</v>
      </c>
      <c r="S253" s="190">
        <v>0</v>
      </c>
      <c r="T253" s="19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2" t="s">
        <v>149</v>
      </c>
      <c r="AT253" s="192" t="s">
        <v>144</v>
      </c>
      <c r="AU253" s="192" t="s">
        <v>91</v>
      </c>
      <c r="AY253" s="17" t="s">
        <v>142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7" t="s">
        <v>89</v>
      </c>
      <c r="BK253" s="193">
        <f>ROUND(I253*H253,2)</f>
        <v>0</v>
      </c>
      <c r="BL253" s="17" t="s">
        <v>149</v>
      </c>
      <c r="BM253" s="192" t="s">
        <v>436</v>
      </c>
    </row>
    <row r="254" spans="1:65" s="2" customFormat="1" ht="11.25">
      <c r="A254" s="35"/>
      <c r="B254" s="36"/>
      <c r="C254" s="37"/>
      <c r="D254" s="194" t="s">
        <v>151</v>
      </c>
      <c r="E254" s="37"/>
      <c r="F254" s="195" t="s">
        <v>437</v>
      </c>
      <c r="G254" s="37"/>
      <c r="H254" s="37"/>
      <c r="I254" s="196"/>
      <c r="J254" s="37"/>
      <c r="K254" s="37"/>
      <c r="L254" s="40"/>
      <c r="M254" s="197"/>
      <c r="N254" s="198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7" t="s">
        <v>151</v>
      </c>
      <c r="AU254" s="17" t="s">
        <v>91</v>
      </c>
    </row>
    <row r="255" spans="1:65" s="13" customFormat="1" ht="11.25">
      <c r="B255" s="201"/>
      <c r="C255" s="202"/>
      <c r="D255" s="199" t="s">
        <v>155</v>
      </c>
      <c r="E255" s="203" t="s">
        <v>44</v>
      </c>
      <c r="F255" s="204" t="s">
        <v>438</v>
      </c>
      <c r="G255" s="202"/>
      <c r="H255" s="205">
        <v>20</v>
      </c>
      <c r="I255" s="206"/>
      <c r="J255" s="202"/>
      <c r="K255" s="202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155</v>
      </c>
      <c r="AU255" s="211" t="s">
        <v>91</v>
      </c>
      <c r="AV255" s="13" t="s">
        <v>91</v>
      </c>
      <c r="AW255" s="13" t="s">
        <v>42</v>
      </c>
      <c r="AX255" s="13" t="s">
        <v>82</v>
      </c>
      <c r="AY255" s="211" t="s">
        <v>142</v>
      </c>
    </row>
    <row r="256" spans="1:65" s="13" customFormat="1" ht="11.25">
      <c r="B256" s="201"/>
      <c r="C256" s="202"/>
      <c r="D256" s="199" t="s">
        <v>155</v>
      </c>
      <c r="E256" s="203" t="s">
        <v>44</v>
      </c>
      <c r="F256" s="204" t="s">
        <v>439</v>
      </c>
      <c r="G256" s="202"/>
      <c r="H256" s="205">
        <v>120.8</v>
      </c>
      <c r="I256" s="206"/>
      <c r="J256" s="202"/>
      <c r="K256" s="202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155</v>
      </c>
      <c r="AU256" s="211" t="s">
        <v>91</v>
      </c>
      <c r="AV256" s="13" t="s">
        <v>91</v>
      </c>
      <c r="AW256" s="13" t="s">
        <v>42</v>
      </c>
      <c r="AX256" s="13" t="s">
        <v>82</v>
      </c>
      <c r="AY256" s="211" t="s">
        <v>142</v>
      </c>
    </row>
    <row r="257" spans="1:65" s="14" customFormat="1" ht="11.25">
      <c r="B257" s="212"/>
      <c r="C257" s="213"/>
      <c r="D257" s="199" t="s">
        <v>155</v>
      </c>
      <c r="E257" s="214" t="s">
        <v>44</v>
      </c>
      <c r="F257" s="215" t="s">
        <v>188</v>
      </c>
      <c r="G257" s="213"/>
      <c r="H257" s="216">
        <v>140.80000000000001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155</v>
      </c>
      <c r="AU257" s="222" t="s">
        <v>91</v>
      </c>
      <c r="AV257" s="14" t="s">
        <v>149</v>
      </c>
      <c r="AW257" s="14" t="s">
        <v>42</v>
      </c>
      <c r="AX257" s="14" t="s">
        <v>89</v>
      </c>
      <c r="AY257" s="222" t="s">
        <v>142</v>
      </c>
    </row>
    <row r="258" spans="1:65" s="2" customFormat="1" ht="24.2" customHeight="1">
      <c r="A258" s="35"/>
      <c r="B258" s="36"/>
      <c r="C258" s="223" t="s">
        <v>440</v>
      </c>
      <c r="D258" s="223" t="s">
        <v>224</v>
      </c>
      <c r="E258" s="224" t="s">
        <v>441</v>
      </c>
      <c r="F258" s="225" t="s">
        <v>442</v>
      </c>
      <c r="G258" s="226" t="s">
        <v>325</v>
      </c>
      <c r="H258" s="227">
        <v>15</v>
      </c>
      <c r="I258" s="228"/>
      <c r="J258" s="229">
        <f>ROUND(I258*H258,2)</f>
        <v>0</v>
      </c>
      <c r="K258" s="225" t="s">
        <v>44</v>
      </c>
      <c r="L258" s="230"/>
      <c r="M258" s="231" t="s">
        <v>44</v>
      </c>
      <c r="N258" s="232" t="s">
        <v>53</v>
      </c>
      <c r="O258" s="65"/>
      <c r="P258" s="190">
        <f>O258*H258</f>
        <v>0</v>
      </c>
      <c r="Q258" s="190">
        <v>4.4600000000000001E-2</v>
      </c>
      <c r="R258" s="190">
        <f>Q258*H258</f>
        <v>0.66900000000000004</v>
      </c>
      <c r="S258" s="190">
        <v>0</v>
      </c>
      <c r="T258" s="19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2" t="s">
        <v>197</v>
      </c>
      <c r="AT258" s="192" t="s">
        <v>224</v>
      </c>
      <c r="AU258" s="192" t="s">
        <v>91</v>
      </c>
      <c r="AY258" s="17" t="s">
        <v>142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7" t="s">
        <v>89</v>
      </c>
      <c r="BK258" s="193">
        <f>ROUND(I258*H258,2)</f>
        <v>0</v>
      </c>
      <c r="BL258" s="17" t="s">
        <v>149</v>
      </c>
      <c r="BM258" s="192" t="s">
        <v>443</v>
      </c>
    </row>
    <row r="259" spans="1:65" s="13" customFormat="1" ht="11.25">
      <c r="B259" s="201"/>
      <c r="C259" s="202"/>
      <c r="D259" s="199" t="s">
        <v>155</v>
      </c>
      <c r="E259" s="203" t="s">
        <v>44</v>
      </c>
      <c r="F259" s="204" t="s">
        <v>444</v>
      </c>
      <c r="G259" s="202"/>
      <c r="H259" s="205">
        <v>2</v>
      </c>
      <c r="I259" s="206"/>
      <c r="J259" s="202"/>
      <c r="K259" s="202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155</v>
      </c>
      <c r="AU259" s="211" t="s">
        <v>91</v>
      </c>
      <c r="AV259" s="13" t="s">
        <v>91</v>
      </c>
      <c r="AW259" s="13" t="s">
        <v>42</v>
      </c>
      <c r="AX259" s="13" t="s">
        <v>82</v>
      </c>
      <c r="AY259" s="211" t="s">
        <v>142</v>
      </c>
    </row>
    <row r="260" spans="1:65" s="13" customFormat="1" ht="11.25">
      <c r="B260" s="201"/>
      <c r="C260" s="202"/>
      <c r="D260" s="199" t="s">
        <v>155</v>
      </c>
      <c r="E260" s="203" t="s">
        <v>44</v>
      </c>
      <c r="F260" s="204" t="s">
        <v>445</v>
      </c>
      <c r="G260" s="202"/>
      <c r="H260" s="205">
        <v>13</v>
      </c>
      <c r="I260" s="206"/>
      <c r="J260" s="202"/>
      <c r="K260" s="202"/>
      <c r="L260" s="207"/>
      <c r="M260" s="208"/>
      <c r="N260" s="209"/>
      <c r="O260" s="209"/>
      <c r="P260" s="209"/>
      <c r="Q260" s="209"/>
      <c r="R260" s="209"/>
      <c r="S260" s="209"/>
      <c r="T260" s="210"/>
      <c r="AT260" s="211" t="s">
        <v>155</v>
      </c>
      <c r="AU260" s="211" t="s">
        <v>91</v>
      </c>
      <c r="AV260" s="13" t="s">
        <v>91</v>
      </c>
      <c r="AW260" s="13" t="s">
        <v>42</v>
      </c>
      <c r="AX260" s="13" t="s">
        <v>82</v>
      </c>
      <c r="AY260" s="211" t="s">
        <v>142</v>
      </c>
    </row>
    <row r="261" spans="1:65" s="14" customFormat="1" ht="11.25">
      <c r="B261" s="212"/>
      <c r="C261" s="213"/>
      <c r="D261" s="199" t="s">
        <v>155</v>
      </c>
      <c r="E261" s="214" t="s">
        <v>44</v>
      </c>
      <c r="F261" s="215" t="s">
        <v>188</v>
      </c>
      <c r="G261" s="213"/>
      <c r="H261" s="216">
        <v>15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1"/>
      <c r="AT261" s="222" t="s">
        <v>155</v>
      </c>
      <c r="AU261" s="222" t="s">
        <v>91</v>
      </c>
      <c r="AV261" s="14" t="s">
        <v>149</v>
      </c>
      <c r="AW261" s="14" t="s">
        <v>42</v>
      </c>
      <c r="AX261" s="14" t="s">
        <v>89</v>
      </c>
      <c r="AY261" s="222" t="s">
        <v>142</v>
      </c>
    </row>
    <row r="262" spans="1:65" s="2" customFormat="1" ht="16.5" customHeight="1">
      <c r="A262" s="35"/>
      <c r="B262" s="36"/>
      <c r="C262" s="223" t="s">
        <v>446</v>
      </c>
      <c r="D262" s="223" t="s">
        <v>224</v>
      </c>
      <c r="E262" s="224" t="s">
        <v>447</v>
      </c>
      <c r="F262" s="225" t="s">
        <v>448</v>
      </c>
      <c r="G262" s="226" t="s">
        <v>325</v>
      </c>
      <c r="H262" s="227">
        <v>156</v>
      </c>
      <c r="I262" s="228"/>
      <c r="J262" s="229">
        <f>ROUND(I262*H262,2)</f>
        <v>0</v>
      </c>
      <c r="K262" s="225" t="s">
        <v>44</v>
      </c>
      <c r="L262" s="230"/>
      <c r="M262" s="231" t="s">
        <v>44</v>
      </c>
      <c r="N262" s="232" t="s">
        <v>53</v>
      </c>
      <c r="O262" s="65"/>
      <c r="P262" s="190">
        <f>O262*H262</f>
        <v>0</v>
      </c>
      <c r="Q262" s="190">
        <v>3.62E-3</v>
      </c>
      <c r="R262" s="190">
        <f>Q262*H262</f>
        <v>0.56472</v>
      </c>
      <c r="S262" s="190">
        <v>0</v>
      </c>
      <c r="T262" s="19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2" t="s">
        <v>197</v>
      </c>
      <c r="AT262" s="192" t="s">
        <v>224</v>
      </c>
      <c r="AU262" s="192" t="s">
        <v>91</v>
      </c>
      <c r="AY262" s="17" t="s">
        <v>142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7" t="s">
        <v>89</v>
      </c>
      <c r="BK262" s="193">
        <f>ROUND(I262*H262,2)</f>
        <v>0</v>
      </c>
      <c r="BL262" s="17" t="s">
        <v>149</v>
      </c>
      <c r="BM262" s="192" t="s">
        <v>449</v>
      </c>
    </row>
    <row r="263" spans="1:65" s="2" customFormat="1" ht="16.5" customHeight="1">
      <c r="A263" s="35"/>
      <c r="B263" s="36"/>
      <c r="C263" s="181" t="s">
        <v>450</v>
      </c>
      <c r="D263" s="181" t="s">
        <v>144</v>
      </c>
      <c r="E263" s="182" t="s">
        <v>451</v>
      </c>
      <c r="F263" s="183" t="s">
        <v>452</v>
      </c>
      <c r="G263" s="184" t="s">
        <v>325</v>
      </c>
      <c r="H263" s="185">
        <v>24</v>
      </c>
      <c r="I263" s="186"/>
      <c r="J263" s="187">
        <f>ROUND(I263*H263,2)</f>
        <v>0</v>
      </c>
      <c r="K263" s="183" t="s">
        <v>148</v>
      </c>
      <c r="L263" s="40"/>
      <c r="M263" s="188" t="s">
        <v>44</v>
      </c>
      <c r="N263" s="189" t="s">
        <v>53</v>
      </c>
      <c r="O263" s="65"/>
      <c r="P263" s="190">
        <f>O263*H263</f>
        <v>0</v>
      </c>
      <c r="Q263" s="190">
        <v>6.0000000000000002E-5</v>
      </c>
      <c r="R263" s="190">
        <f>Q263*H263</f>
        <v>1.4400000000000001E-3</v>
      </c>
      <c r="S263" s="190">
        <v>0</v>
      </c>
      <c r="T263" s="191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92" t="s">
        <v>149</v>
      </c>
      <c r="AT263" s="192" t="s">
        <v>144</v>
      </c>
      <c r="AU263" s="192" t="s">
        <v>91</v>
      </c>
      <c r="AY263" s="17" t="s">
        <v>142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7" t="s">
        <v>89</v>
      </c>
      <c r="BK263" s="193">
        <f>ROUND(I263*H263,2)</f>
        <v>0</v>
      </c>
      <c r="BL263" s="17" t="s">
        <v>149</v>
      </c>
      <c r="BM263" s="192" t="s">
        <v>453</v>
      </c>
    </row>
    <row r="264" spans="1:65" s="2" customFormat="1" ht="11.25">
      <c r="A264" s="35"/>
      <c r="B264" s="36"/>
      <c r="C264" s="37"/>
      <c r="D264" s="194" t="s">
        <v>151</v>
      </c>
      <c r="E264" s="37"/>
      <c r="F264" s="195" t="s">
        <v>454</v>
      </c>
      <c r="G264" s="37"/>
      <c r="H264" s="37"/>
      <c r="I264" s="196"/>
      <c r="J264" s="37"/>
      <c r="K264" s="37"/>
      <c r="L264" s="40"/>
      <c r="M264" s="197"/>
      <c r="N264" s="198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7" t="s">
        <v>151</v>
      </c>
      <c r="AU264" s="17" t="s">
        <v>91</v>
      </c>
    </row>
    <row r="265" spans="1:65" s="2" customFormat="1" ht="16.5" customHeight="1">
      <c r="A265" s="35"/>
      <c r="B265" s="36"/>
      <c r="C265" s="181" t="s">
        <v>455</v>
      </c>
      <c r="D265" s="181" t="s">
        <v>144</v>
      </c>
      <c r="E265" s="182" t="s">
        <v>456</v>
      </c>
      <c r="F265" s="183" t="s">
        <v>457</v>
      </c>
      <c r="G265" s="184" t="s">
        <v>325</v>
      </c>
      <c r="H265" s="185">
        <v>24</v>
      </c>
      <c r="I265" s="186"/>
      <c r="J265" s="187">
        <f>ROUND(I265*H265,2)</f>
        <v>0</v>
      </c>
      <c r="K265" s="183" t="s">
        <v>148</v>
      </c>
      <c r="L265" s="40"/>
      <c r="M265" s="188" t="s">
        <v>44</v>
      </c>
      <c r="N265" s="189" t="s">
        <v>53</v>
      </c>
      <c r="O265" s="65"/>
      <c r="P265" s="190">
        <f>O265*H265</f>
        <v>0</v>
      </c>
      <c r="Q265" s="190">
        <v>0.36965999999999999</v>
      </c>
      <c r="R265" s="190">
        <f>Q265*H265</f>
        <v>8.8718399999999988</v>
      </c>
      <c r="S265" s="190">
        <v>0</v>
      </c>
      <c r="T265" s="191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2" t="s">
        <v>149</v>
      </c>
      <c r="AT265" s="192" t="s">
        <v>144</v>
      </c>
      <c r="AU265" s="192" t="s">
        <v>91</v>
      </c>
      <c r="AY265" s="17" t="s">
        <v>142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7" t="s">
        <v>89</v>
      </c>
      <c r="BK265" s="193">
        <f>ROUND(I265*H265,2)</f>
        <v>0</v>
      </c>
      <c r="BL265" s="17" t="s">
        <v>149</v>
      </c>
      <c r="BM265" s="192" t="s">
        <v>458</v>
      </c>
    </row>
    <row r="266" spans="1:65" s="2" customFormat="1" ht="11.25">
      <c r="A266" s="35"/>
      <c r="B266" s="36"/>
      <c r="C266" s="37"/>
      <c r="D266" s="194" t="s">
        <v>151</v>
      </c>
      <c r="E266" s="37"/>
      <c r="F266" s="195" t="s">
        <v>459</v>
      </c>
      <c r="G266" s="37"/>
      <c r="H266" s="37"/>
      <c r="I266" s="196"/>
      <c r="J266" s="37"/>
      <c r="K266" s="37"/>
      <c r="L266" s="40"/>
      <c r="M266" s="197"/>
      <c r="N266" s="198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7" t="s">
        <v>151</v>
      </c>
      <c r="AU266" s="17" t="s">
        <v>91</v>
      </c>
    </row>
    <row r="267" spans="1:65" s="2" customFormat="1" ht="16.5" customHeight="1">
      <c r="A267" s="35"/>
      <c r="B267" s="36"/>
      <c r="C267" s="181" t="s">
        <v>460</v>
      </c>
      <c r="D267" s="181" t="s">
        <v>144</v>
      </c>
      <c r="E267" s="182" t="s">
        <v>461</v>
      </c>
      <c r="F267" s="183" t="s">
        <v>462</v>
      </c>
      <c r="G267" s="184" t="s">
        <v>177</v>
      </c>
      <c r="H267" s="185">
        <v>6</v>
      </c>
      <c r="I267" s="186"/>
      <c r="J267" s="187">
        <f>ROUND(I267*H267,2)</f>
        <v>0</v>
      </c>
      <c r="K267" s="183" t="s">
        <v>148</v>
      </c>
      <c r="L267" s="40"/>
      <c r="M267" s="188" t="s">
        <v>44</v>
      </c>
      <c r="N267" s="189" t="s">
        <v>53</v>
      </c>
      <c r="O267" s="65"/>
      <c r="P267" s="190">
        <f>O267*H267</f>
        <v>0</v>
      </c>
      <c r="Q267" s="190">
        <v>0</v>
      </c>
      <c r="R267" s="190">
        <f>Q267*H267</f>
        <v>0</v>
      </c>
      <c r="S267" s="190">
        <v>1E-3</v>
      </c>
      <c r="T267" s="191">
        <f>S267*H267</f>
        <v>6.0000000000000001E-3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2" t="s">
        <v>149</v>
      </c>
      <c r="AT267" s="192" t="s">
        <v>144</v>
      </c>
      <c r="AU267" s="192" t="s">
        <v>91</v>
      </c>
      <c r="AY267" s="17" t="s">
        <v>142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7" t="s">
        <v>89</v>
      </c>
      <c r="BK267" s="193">
        <f>ROUND(I267*H267,2)</f>
        <v>0</v>
      </c>
      <c r="BL267" s="17" t="s">
        <v>149</v>
      </c>
      <c r="BM267" s="192" t="s">
        <v>463</v>
      </c>
    </row>
    <row r="268" spans="1:65" s="2" customFormat="1" ht="11.25">
      <c r="A268" s="35"/>
      <c r="B268" s="36"/>
      <c r="C268" s="37"/>
      <c r="D268" s="194" t="s">
        <v>151</v>
      </c>
      <c r="E268" s="37"/>
      <c r="F268" s="195" t="s">
        <v>464</v>
      </c>
      <c r="G268" s="37"/>
      <c r="H268" s="37"/>
      <c r="I268" s="196"/>
      <c r="J268" s="37"/>
      <c r="K268" s="37"/>
      <c r="L268" s="40"/>
      <c r="M268" s="197"/>
      <c r="N268" s="198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7" t="s">
        <v>151</v>
      </c>
      <c r="AU268" s="17" t="s">
        <v>91</v>
      </c>
    </row>
    <row r="269" spans="1:65" s="13" customFormat="1" ht="11.25">
      <c r="B269" s="201"/>
      <c r="C269" s="202"/>
      <c r="D269" s="199" t="s">
        <v>155</v>
      </c>
      <c r="E269" s="203" t="s">
        <v>44</v>
      </c>
      <c r="F269" s="204" t="s">
        <v>465</v>
      </c>
      <c r="G269" s="202"/>
      <c r="H269" s="205">
        <v>6</v>
      </c>
      <c r="I269" s="206"/>
      <c r="J269" s="202"/>
      <c r="K269" s="202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155</v>
      </c>
      <c r="AU269" s="211" t="s">
        <v>91</v>
      </c>
      <c r="AV269" s="13" t="s">
        <v>91</v>
      </c>
      <c r="AW269" s="13" t="s">
        <v>42</v>
      </c>
      <c r="AX269" s="13" t="s">
        <v>89</v>
      </c>
      <c r="AY269" s="211" t="s">
        <v>142</v>
      </c>
    </row>
    <row r="270" spans="1:65" s="2" customFormat="1" ht="16.5" customHeight="1">
      <c r="A270" s="35"/>
      <c r="B270" s="36"/>
      <c r="C270" s="181" t="s">
        <v>466</v>
      </c>
      <c r="D270" s="181" t="s">
        <v>144</v>
      </c>
      <c r="E270" s="182" t="s">
        <v>467</v>
      </c>
      <c r="F270" s="183" t="s">
        <v>468</v>
      </c>
      <c r="G270" s="184" t="s">
        <v>147</v>
      </c>
      <c r="H270" s="185">
        <v>60</v>
      </c>
      <c r="I270" s="186"/>
      <c r="J270" s="187">
        <f>ROUND(I270*H270,2)</f>
        <v>0</v>
      </c>
      <c r="K270" s="183" t="s">
        <v>148</v>
      </c>
      <c r="L270" s="40"/>
      <c r="M270" s="188" t="s">
        <v>44</v>
      </c>
      <c r="N270" s="189" t="s">
        <v>53</v>
      </c>
      <c r="O270" s="65"/>
      <c r="P270" s="190">
        <f>O270*H270</f>
        <v>0</v>
      </c>
      <c r="Q270" s="190">
        <v>0</v>
      </c>
      <c r="R270" s="190">
        <f>Q270*H270</f>
        <v>0</v>
      </c>
      <c r="S270" s="190">
        <v>0.05</v>
      </c>
      <c r="T270" s="191">
        <f>S270*H270</f>
        <v>3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2" t="s">
        <v>149</v>
      </c>
      <c r="AT270" s="192" t="s">
        <v>144</v>
      </c>
      <c r="AU270" s="192" t="s">
        <v>91</v>
      </c>
      <c r="AY270" s="17" t="s">
        <v>142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7" t="s">
        <v>89</v>
      </c>
      <c r="BK270" s="193">
        <f>ROUND(I270*H270,2)</f>
        <v>0</v>
      </c>
      <c r="BL270" s="17" t="s">
        <v>149</v>
      </c>
      <c r="BM270" s="192" t="s">
        <v>469</v>
      </c>
    </row>
    <row r="271" spans="1:65" s="2" customFormat="1" ht="11.25">
      <c r="A271" s="35"/>
      <c r="B271" s="36"/>
      <c r="C271" s="37"/>
      <c r="D271" s="194" t="s">
        <v>151</v>
      </c>
      <c r="E271" s="37"/>
      <c r="F271" s="195" t="s">
        <v>470</v>
      </c>
      <c r="G271" s="37"/>
      <c r="H271" s="37"/>
      <c r="I271" s="196"/>
      <c r="J271" s="37"/>
      <c r="K271" s="37"/>
      <c r="L271" s="40"/>
      <c r="M271" s="197"/>
      <c r="N271" s="198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7" t="s">
        <v>151</v>
      </c>
      <c r="AU271" s="17" t="s">
        <v>91</v>
      </c>
    </row>
    <row r="272" spans="1:65" s="2" customFormat="1" ht="16.5" customHeight="1">
      <c r="A272" s="35"/>
      <c r="B272" s="36"/>
      <c r="C272" s="181" t="s">
        <v>471</v>
      </c>
      <c r="D272" s="181" t="s">
        <v>144</v>
      </c>
      <c r="E272" s="182" t="s">
        <v>472</v>
      </c>
      <c r="F272" s="183" t="s">
        <v>473</v>
      </c>
      <c r="G272" s="184" t="s">
        <v>147</v>
      </c>
      <c r="H272" s="185">
        <v>121</v>
      </c>
      <c r="I272" s="186"/>
      <c r="J272" s="187">
        <f>ROUND(I272*H272,2)</f>
        <v>0</v>
      </c>
      <c r="K272" s="183" t="s">
        <v>148</v>
      </c>
      <c r="L272" s="40"/>
      <c r="M272" s="188" t="s">
        <v>44</v>
      </c>
      <c r="N272" s="189" t="s">
        <v>53</v>
      </c>
      <c r="O272" s="65"/>
      <c r="P272" s="190">
        <f>O272*H272</f>
        <v>0</v>
      </c>
      <c r="Q272" s="190">
        <v>2.08786E-3</v>
      </c>
      <c r="R272" s="190">
        <f>Q272*H272</f>
        <v>0.25263106000000002</v>
      </c>
      <c r="S272" s="190">
        <v>0</v>
      </c>
      <c r="T272" s="19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2" t="s">
        <v>149</v>
      </c>
      <c r="AT272" s="192" t="s">
        <v>144</v>
      </c>
      <c r="AU272" s="192" t="s">
        <v>91</v>
      </c>
      <c r="AY272" s="17" t="s">
        <v>142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17" t="s">
        <v>89</v>
      </c>
      <c r="BK272" s="193">
        <f>ROUND(I272*H272,2)</f>
        <v>0</v>
      </c>
      <c r="BL272" s="17" t="s">
        <v>149</v>
      </c>
      <c r="BM272" s="192" t="s">
        <v>474</v>
      </c>
    </row>
    <row r="273" spans="1:65" s="2" customFormat="1" ht="11.25">
      <c r="A273" s="35"/>
      <c r="B273" s="36"/>
      <c r="C273" s="37"/>
      <c r="D273" s="194" t="s">
        <v>151</v>
      </c>
      <c r="E273" s="37"/>
      <c r="F273" s="195" t="s">
        <v>475</v>
      </c>
      <c r="G273" s="37"/>
      <c r="H273" s="37"/>
      <c r="I273" s="196"/>
      <c r="J273" s="37"/>
      <c r="K273" s="37"/>
      <c r="L273" s="40"/>
      <c r="M273" s="197"/>
      <c r="N273" s="198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151</v>
      </c>
      <c r="AU273" s="17" t="s">
        <v>91</v>
      </c>
    </row>
    <row r="274" spans="1:65" s="2" customFormat="1" ht="16.5" customHeight="1">
      <c r="A274" s="35"/>
      <c r="B274" s="36"/>
      <c r="C274" s="181" t="s">
        <v>476</v>
      </c>
      <c r="D274" s="181" t="s">
        <v>144</v>
      </c>
      <c r="E274" s="182" t="s">
        <v>477</v>
      </c>
      <c r="F274" s="183" t="s">
        <v>478</v>
      </c>
      <c r="G274" s="184" t="s">
        <v>147</v>
      </c>
      <c r="H274" s="185">
        <v>121</v>
      </c>
      <c r="I274" s="186"/>
      <c r="J274" s="187">
        <f>ROUND(I274*H274,2)</f>
        <v>0</v>
      </c>
      <c r="K274" s="183" t="s">
        <v>148</v>
      </c>
      <c r="L274" s="40"/>
      <c r="M274" s="188" t="s">
        <v>44</v>
      </c>
      <c r="N274" s="189" t="s">
        <v>53</v>
      </c>
      <c r="O274" s="65"/>
      <c r="P274" s="190">
        <f>O274*H274</f>
        <v>0</v>
      </c>
      <c r="Q274" s="190">
        <v>8.1967200000000002E-4</v>
      </c>
      <c r="R274" s="190">
        <f>Q274*H274</f>
        <v>9.9180312000000007E-2</v>
      </c>
      <c r="S274" s="190">
        <v>0</v>
      </c>
      <c r="T274" s="19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2" t="s">
        <v>149</v>
      </c>
      <c r="AT274" s="192" t="s">
        <v>144</v>
      </c>
      <c r="AU274" s="192" t="s">
        <v>91</v>
      </c>
      <c r="AY274" s="17" t="s">
        <v>142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7" t="s">
        <v>89</v>
      </c>
      <c r="BK274" s="193">
        <f>ROUND(I274*H274,2)</f>
        <v>0</v>
      </c>
      <c r="BL274" s="17" t="s">
        <v>149</v>
      </c>
      <c r="BM274" s="192" t="s">
        <v>479</v>
      </c>
    </row>
    <row r="275" spans="1:65" s="2" customFormat="1" ht="11.25">
      <c r="A275" s="35"/>
      <c r="B275" s="36"/>
      <c r="C275" s="37"/>
      <c r="D275" s="194" t="s">
        <v>151</v>
      </c>
      <c r="E275" s="37"/>
      <c r="F275" s="195" t="s">
        <v>480</v>
      </c>
      <c r="G275" s="37"/>
      <c r="H275" s="37"/>
      <c r="I275" s="196"/>
      <c r="J275" s="37"/>
      <c r="K275" s="37"/>
      <c r="L275" s="40"/>
      <c r="M275" s="197"/>
      <c r="N275" s="198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7" t="s">
        <v>151</v>
      </c>
      <c r="AU275" s="17" t="s">
        <v>91</v>
      </c>
    </row>
    <row r="276" spans="1:65" s="2" customFormat="1" ht="16.5" customHeight="1">
      <c r="A276" s="35"/>
      <c r="B276" s="36"/>
      <c r="C276" s="223" t="s">
        <v>481</v>
      </c>
      <c r="D276" s="223" t="s">
        <v>224</v>
      </c>
      <c r="E276" s="224" t="s">
        <v>301</v>
      </c>
      <c r="F276" s="225" t="s">
        <v>302</v>
      </c>
      <c r="G276" s="226" t="s">
        <v>206</v>
      </c>
      <c r="H276" s="227">
        <v>5.2779999999999996</v>
      </c>
      <c r="I276" s="228"/>
      <c r="J276" s="229">
        <f>ROUND(I276*H276,2)</f>
        <v>0</v>
      </c>
      <c r="K276" s="225" t="s">
        <v>44</v>
      </c>
      <c r="L276" s="230"/>
      <c r="M276" s="231" t="s">
        <v>44</v>
      </c>
      <c r="N276" s="232" t="s">
        <v>53</v>
      </c>
      <c r="O276" s="65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2" t="s">
        <v>197</v>
      </c>
      <c r="AT276" s="192" t="s">
        <v>224</v>
      </c>
      <c r="AU276" s="192" t="s">
        <v>91</v>
      </c>
      <c r="AY276" s="17" t="s">
        <v>142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7" t="s">
        <v>89</v>
      </c>
      <c r="BK276" s="193">
        <f>ROUND(I276*H276,2)</f>
        <v>0</v>
      </c>
      <c r="BL276" s="17" t="s">
        <v>149</v>
      </c>
      <c r="BM276" s="192" t="s">
        <v>482</v>
      </c>
    </row>
    <row r="277" spans="1:65" s="13" customFormat="1" ht="11.25">
      <c r="B277" s="201"/>
      <c r="C277" s="202"/>
      <c r="D277" s="199" t="s">
        <v>155</v>
      </c>
      <c r="E277" s="203" t="s">
        <v>44</v>
      </c>
      <c r="F277" s="204" t="s">
        <v>483</v>
      </c>
      <c r="G277" s="202"/>
      <c r="H277" s="205">
        <v>5.2779999999999996</v>
      </c>
      <c r="I277" s="206"/>
      <c r="J277" s="202"/>
      <c r="K277" s="202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155</v>
      </c>
      <c r="AU277" s="211" t="s">
        <v>91</v>
      </c>
      <c r="AV277" s="13" t="s">
        <v>91</v>
      </c>
      <c r="AW277" s="13" t="s">
        <v>42</v>
      </c>
      <c r="AX277" s="13" t="s">
        <v>89</v>
      </c>
      <c r="AY277" s="211" t="s">
        <v>142</v>
      </c>
    </row>
    <row r="278" spans="1:65" s="2" customFormat="1" ht="21.75" customHeight="1">
      <c r="A278" s="35"/>
      <c r="B278" s="36"/>
      <c r="C278" s="181" t="s">
        <v>484</v>
      </c>
      <c r="D278" s="181" t="s">
        <v>144</v>
      </c>
      <c r="E278" s="182" t="s">
        <v>485</v>
      </c>
      <c r="F278" s="183" t="s">
        <v>486</v>
      </c>
      <c r="G278" s="184" t="s">
        <v>147</v>
      </c>
      <c r="H278" s="185">
        <v>61</v>
      </c>
      <c r="I278" s="186"/>
      <c r="J278" s="187">
        <f>ROUND(I278*H278,2)</f>
        <v>0</v>
      </c>
      <c r="K278" s="183" t="s">
        <v>148</v>
      </c>
      <c r="L278" s="40"/>
      <c r="M278" s="188" t="s">
        <v>44</v>
      </c>
      <c r="N278" s="189" t="s">
        <v>53</v>
      </c>
      <c r="O278" s="65"/>
      <c r="P278" s="190">
        <f>O278*H278</f>
        <v>0</v>
      </c>
      <c r="Q278" s="190">
        <v>0</v>
      </c>
      <c r="R278" s="190">
        <f>Q278*H278</f>
        <v>0</v>
      </c>
      <c r="S278" s="190">
        <v>0.05</v>
      </c>
      <c r="T278" s="191">
        <f>S278*H278</f>
        <v>3.0500000000000003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2" t="s">
        <v>149</v>
      </c>
      <c r="AT278" s="192" t="s">
        <v>144</v>
      </c>
      <c r="AU278" s="192" t="s">
        <v>91</v>
      </c>
      <c r="AY278" s="17" t="s">
        <v>142</v>
      </c>
      <c r="BE278" s="193">
        <f>IF(N278="základní",J278,0)</f>
        <v>0</v>
      </c>
      <c r="BF278" s="193">
        <f>IF(N278="snížená",J278,0)</f>
        <v>0</v>
      </c>
      <c r="BG278" s="193">
        <f>IF(N278="zákl. přenesená",J278,0)</f>
        <v>0</v>
      </c>
      <c r="BH278" s="193">
        <f>IF(N278="sníž. přenesená",J278,0)</f>
        <v>0</v>
      </c>
      <c r="BI278" s="193">
        <f>IF(N278="nulová",J278,0)</f>
        <v>0</v>
      </c>
      <c r="BJ278" s="17" t="s">
        <v>89</v>
      </c>
      <c r="BK278" s="193">
        <f>ROUND(I278*H278,2)</f>
        <v>0</v>
      </c>
      <c r="BL278" s="17" t="s">
        <v>149</v>
      </c>
      <c r="BM278" s="192" t="s">
        <v>487</v>
      </c>
    </row>
    <row r="279" spans="1:65" s="2" customFormat="1" ht="11.25">
      <c r="A279" s="35"/>
      <c r="B279" s="36"/>
      <c r="C279" s="37"/>
      <c r="D279" s="194" t="s">
        <v>151</v>
      </c>
      <c r="E279" s="37"/>
      <c r="F279" s="195" t="s">
        <v>488</v>
      </c>
      <c r="G279" s="37"/>
      <c r="H279" s="37"/>
      <c r="I279" s="196"/>
      <c r="J279" s="37"/>
      <c r="K279" s="37"/>
      <c r="L279" s="40"/>
      <c r="M279" s="197"/>
      <c r="N279" s="198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7" t="s">
        <v>151</v>
      </c>
      <c r="AU279" s="17" t="s">
        <v>91</v>
      </c>
    </row>
    <row r="280" spans="1:65" s="2" customFormat="1" ht="19.5">
      <c r="A280" s="35"/>
      <c r="B280" s="36"/>
      <c r="C280" s="37"/>
      <c r="D280" s="199" t="s">
        <v>153</v>
      </c>
      <c r="E280" s="37"/>
      <c r="F280" s="200" t="s">
        <v>489</v>
      </c>
      <c r="G280" s="37"/>
      <c r="H280" s="37"/>
      <c r="I280" s="196"/>
      <c r="J280" s="37"/>
      <c r="K280" s="37"/>
      <c r="L280" s="40"/>
      <c r="M280" s="197"/>
      <c r="N280" s="198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7" t="s">
        <v>153</v>
      </c>
      <c r="AU280" s="17" t="s">
        <v>91</v>
      </c>
    </row>
    <row r="281" spans="1:65" s="13" customFormat="1" ht="11.25">
      <c r="B281" s="201"/>
      <c r="C281" s="202"/>
      <c r="D281" s="199" t="s">
        <v>155</v>
      </c>
      <c r="E281" s="203" t="s">
        <v>44</v>
      </c>
      <c r="F281" s="204" t="s">
        <v>490</v>
      </c>
      <c r="G281" s="202"/>
      <c r="H281" s="205">
        <v>61</v>
      </c>
      <c r="I281" s="206"/>
      <c r="J281" s="202"/>
      <c r="K281" s="202"/>
      <c r="L281" s="207"/>
      <c r="M281" s="208"/>
      <c r="N281" s="209"/>
      <c r="O281" s="209"/>
      <c r="P281" s="209"/>
      <c r="Q281" s="209"/>
      <c r="R281" s="209"/>
      <c r="S281" s="209"/>
      <c r="T281" s="210"/>
      <c r="AT281" s="211" t="s">
        <v>155</v>
      </c>
      <c r="AU281" s="211" t="s">
        <v>91</v>
      </c>
      <c r="AV281" s="13" t="s">
        <v>91</v>
      </c>
      <c r="AW281" s="13" t="s">
        <v>42</v>
      </c>
      <c r="AX281" s="13" t="s">
        <v>89</v>
      </c>
      <c r="AY281" s="211" t="s">
        <v>142</v>
      </c>
    </row>
    <row r="282" spans="1:65" s="2" customFormat="1" ht="16.5" customHeight="1">
      <c r="A282" s="35"/>
      <c r="B282" s="36"/>
      <c r="C282" s="181" t="s">
        <v>491</v>
      </c>
      <c r="D282" s="181" t="s">
        <v>144</v>
      </c>
      <c r="E282" s="182" t="s">
        <v>492</v>
      </c>
      <c r="F282" s="183" t="s">
        <v>493</v>
      </c>
      <c r="G282" s="184" t="s">
        <v>147</v>
      </c>
      <c r="H282" s="185">
        <v>61</v>
      </c>
      <c r="I282" s="186"/>
      <c r="J282" s="187">
        <f>ROUND(I282*H282,2)</f>
        <v>0</v>
      </c>
      <c r="K282" s="183" t="s">
        <v>148</v>
      </c>
      <c r="L282" s="40"/>
      <c r="M282" s="188" t="s">
        <v>44</v>
      </c>
      <c r="N282" s="189" t="s">
        <v>53</v>
      </c>
      <c r="O282" s="65"/>
      <c r="P282" s="190">
        <f>O282*H282</f>
        <v>0</v>
      </c>
      <c r="Q282" s="190">
        <v>8.1967200000000002E-4</v>
      </c>
      <c r="R282" s="190">
        <f>Q282*H282</f>
        <v>4.9999992E-2</v>
      </c>
      <c r="S282" s="190">
        <v>0</v>
      </c>
      <c r="T282" s="19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2" t="s">
        <v>149</v>
      </c>
      <c r="AT282" s="192" t="s">
        <v>144</v>
      </c>
      <c r="AU282" s="192" t="s">
        <v>91</v>
      </c>
      <c r="AY282" s="17" t="s">
        <v>142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7" t="s">
        <v>89</v>
      </c>
      <c r="BK282" s="193">
        <f>ROUND(I282*H282,2)</f>
        <v>0</v>
      </c>
      <c r="BL282" s="17" t="s">
        <v>149</v>
      </c>
      <c r="BM282" s="192" t="s">
        <v>494</v>
      </c>
    </row>
    <row r="283" spans="1:65" s="2" customFormat="1" ht="11.25">
      <c r="A283" s="35"/>
      <c r="B283" s="36"/>
      <c r="C283" s="37"/>
      <c r="D283" s="194" t="s">
        <v>151</v>
      </c>
      <c r="E283" s="37"/>
      <c r="F283" s="195" t="s">
        <v>495</v>
      </c>
      <c r="G283" s="37"/>
      <c r="H283" s="37"/>
      <c r="I283" s="196"/>
      <c r="J283" s="37"/>
      <c r="K283" s="37"/>
      <c r="L283" s="40"/>
      <c r="M283" s="197"/>
      <c r="N283" s="198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7" t="s">
        <v>151</v>
      </c>
      <c r="AU283" s="17" t="s">
        <v>91</v>
      </c>
    </row>
    <row r="284" spans="1:65" s="2" customFormat="1" ht="19.5">
      <c r="A284" s="35"/>
      <c r="B284" s="36"/>
      <c r="C284" s="37"/>
      <c r="D284" s="199" t="s">
        <v>153</v>
      </c>
      <c r="E284" s="37"/>
      <c r="F284" s="200" t="s">
        <v>496</v>
      </c>
      <c r="G284" s="37"/>
      <c r="H284" s="37"/>
      <c r="I284" s="196"/>
      <c r="J284" s="37"/>
      <c r="K284" s="37"/>
      <c r="L284" s="40"/>
      <c r="M284" s="197"/>
      <c r="N284" s="198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7" t="s">
        <v>153</v>
      </c>
      <c r="AU284" s="17" t="s">
        <v>91</v>
      </c>
    </row>
    <row r="285" spans="1:65" s="2" customFormat="1" ht="24.2" customHeight="1">
      <c r="A285" s="35"/>
      <c r="B285" s="36"/>
      <c r="C285" s="181" t="s">
        <v>497</v>
      </c>
      <c r="D285" s="181" t="s">
        <v>144</v>
      </c>
      <c r="E285" s="182" t="s">
        <v>498</v>
      </c>
      <c r="F285" s="183" t="s">
        <v>499</v>
      </c>
      <c r="G285" s="184" t="s">
        <v>147</v>
      </c>
      <c r="H285" s="185">
        <v>2508</v>
      </c>
      <c r="I285" s="186"/>
      <c r="J285" s="187">
        <f>ROUND(I285*H285,2)</f>
        <v>0</v>
      </c>
      <c r="K285" s="183" t="s">
        <v>44</v>
      </c>
      <c r="L285" s="40"/>
      <c r="M285" s="188" t="s">
        <v>44</v>
      </c>
      <c r="N285" s="189" t="s">
        <v>53</v>
      </c>
      <c r="O285" s="65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2" t="s">
        <v>149</v>
      </c>
      <c r="AT285" s="192" t="s">
        <v>144</v>
      </c>
      <c r="AU285" s="192" t="s">
        <v>91</v>
      </c>
      <c r="AY285" s="17" t="s">
        <v>142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7" t="s">
        <v>89</v>
      </c>
      <c r="BK285" s="193">
        <f>ROUND(I285*H285,2)</f>
        <v>0</v>
      </c>
      <c r="BL285" s="17" t="s">
        <v>149</v>
      </c>
      <c r="BM285" s="192" t="s">
        <v>500</v>
      </c>
    </row>
    <row r="286" spans="1:65" s="13" customFormat="1" ht="11.25">
      <c r="B286" s="201"/>
      <c r="C286" s="202"/>
      <c r="D286" s="199" t="s">
        <v>155</v>
      </c>
      <c r="E286" s="203" t="s">
        <v>44</v>
      </c>
      <c r="F286" s="204" t="s">
        <v>501</v>
      </c>
      <c r="G286" s="202"/>
      <c r="H286" s="205">
        <v>2508</v>
      </c>
      <c r="I286" s="206"/>
      <c r="J286" s="202"/>
      <c r="K286" s="202"/>
      <c r="L286" s="207"/>
      <c r="M286" s="208"/>
      <c r="N286" s="209"/>
      <c r="O286" s="209"/>
      <c r="P286" s="209"/>
      <c r="Q286" s="209"/>
      <c r="R286" s="209"/>
      <c r="S286" s="209"/>
      <c r="T286" s="210"/>
      <c r="AT286" s="211" t="s">
        <v>155</v>
      </c>
      <c r="AU286" s="211" t="s">
        <v>91</v>
      </c>
      <c r="AV286" s="13" t="s">
        <v>91</v>
      </c>
      <c r="AW286" s="13" t="s">
        <v>42</v>
      </c>
      <c r="AX286" s="13" t="s">
        <v>89</v>
      </c>
      <c r="AY286" s="211" t="s">
        <v>142</v>
      </c>
    </row>
    <row r="287" spans="1:65" s="2" customFormat="1" ht="24.2" customHeight="1">
      <c r="A287" s="35"/>
      <c r="B287" s="36"/>
      <c r="C287" s="181" t="s">
        <v>502</v>
      </c>
      <c r="D287" s="181" t="s">
        <v>144</v>
      </c>
      <c r="E287" s="182" t="s">
        <v>503</v>
      </c>
      <c r="F287" s="183" t="s">
        <v>504</v>
      </c>
      <c r="G287" s="184" t="s">
        <v>147</v>
      </c>
      <c r="H287" s="185">
        <v>100320</v>
      </c>
      <c r="I287" s="186"/>
      <c r="J287" s="187">
        <f>ROUND(I287*H287,2)</f>
        <v>0</v>
      </c>
      <c r="K287" s="183" t="s">
        <v>148</v>
      </c>
      <c r="L287" s="40"/>
      <c r="M287" s="188" t="s">
        <v>44</v>
      </c>
      <c r="N287" s="189" t="s">
        <v>53</v>
      </c>
      <c r="O287" s="65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2" t="s">
        <v>149</v>
      </c>
      <c r="AT287" s="192" t="s">
        <v>144</v>
      </c>
      <c r="AU287" s="192" t="s">
        <v>91</v>
      </c>
      <c r="AY287" s="17" t="s">
        <v>142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7" t="s">
        <v>89</v>
      </c>
      <c r="BK287" s="193">
        <f>ROUND(I287*H287,2)</f>
        <v>0</v>
      </c>
      <c r="BL287" s="17" t="s">
        <v>149</v>
      </c>
      <c r="BM287" s="192" t="s">
        <v>505</v>
      </c>
    </row>
    <row r="288" spans="1:65" s="2" customFormat="1" ht="11.25">
      <c r="A288" s="35"/>
      <c r="B288" s="36"/>
      <c r="C288" s="37"/>
      <c r="D288" s="194" t="s">
        <v>151</v>
      </c>
      <c r="E288" s="37"/>
      <c r="F288" s="195" t="s">
        <v>506</v>
      </c>
      <c r="G288" s="37"/>
      <c r="H288" s="37"/>
      <c r="I288" s="196"/>
      <c r="J288" s="37"/>
      <c r="K288" s="37"/>
      <c r="L288" s="40"/>
      <c r="M288" s="197"/>
      <c r="N288" s="198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7" t="s">
        <v>151</v>
      </c>
      <c r="AU288" s="17" t="s">
        <v>91</v>
      </c>
    </row>
    <row r="289" spans="1:65" s="13" customFormat="1" ht="11.25">
      <c r="B289" s="201"/>
      <c r="C289" s="202"/>
      <c r="D289" s="199" t="s">
        <v>155</v>
      </c>
      <c r="E289" s="203" t="s">
        <v>44</v>
      </c>
      <c r="F289" s="204" t="s">
        <v>507</v>
      </c>
      <c r="G289" s="202"/>
      <c r="H289" s="205">
        <v>100320</v>
      </c>
      <c r="I289" s="206"/>
      <c r="J289" s="202"/>
      <c r="K289" s="202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155</v>
      </c>
      <c r="AU289" s="211" t="s">
        <v>91</v>
      </c>
      <c r="AV289" s="13" t="s">
        <v>91</v>
      </c>
      <c r="AW289" s="13" t="s">
        <v>42</v>
      </c>
      <c r="AX289" s="13" t="s">
        <v>89</v>
      </c>
      <c r="AY289" s="211" t="s">
        <v>142</v>
      </c>
    </row>
    <row r="290" spans="1:65" s="2" customFormat="1" ht="24.2" customHeight="1">
      <c r="A290" s="35"/>
      <c r="B290" s="36"/>
      <c r="C290" s="181" t="s">
        <v>508</v>
      </c>
      <c r="D290" s="181" t="s">
        <v>144</v>
      </c>
      <c r="E290" s="182" t="s">
        <v>509</v>
      </c>
      <c r="F290" s="183" t="s">
        <v>510</v>
      </c>
      <c r="G290" s="184" t="s">
        <v>147</v>
      </c>
      <c r="H290" s="185">
        <v>2508</v>
      </c>
      <c r="I290" s="186"/>
      <c r="J290" s="187">
        <f>ROUND(I290*H290,2)</f>
        <v>0</v>
      </c>
      <c r="K290" s="183" t="s">
        <v>44</v>
      </c>
      <c r="L290" s="40"/>
      <c r="M290" s="188" t="s">
        <v>44</v>
      </c>
      <c r="N290" s="189" t="s">
        <v>53</v>
      </c>
      <c r="O290" s="65"/>
      <c r="P290" s="190">
        <f>O290*H290</f>
        <v>0</v>
      </c>
      <c r="Q290" s="190">
        <v>0</v>
      </c>
      <c r="R290" s="190">
        <f>Q290*H290</f>
        <v>0</v>
      </c>
      <c r="S290" s="190">
        <v>0</v>
      </c>
      <c r="T290" s="19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2" t="s">
        <v>149</v>
      </c>
      <c r="AT290" s="192" t="s">
        <v>144</v>
      </c>
      <c r="AU290" s="192" t="s">
        <v>91</v>
      </c>
      <c r="AY290" s="17" t="s">
        <v>142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7" t="s">
        <v>89</v>
      </c>
      <c r="BK290" s="193">
        <f>ROUND(I290*H290,2)</f>
        <v>0</v>
      </c>
      <c r="BL290" s="17" t="s">
        <v>149</v>
      </c>
      <c r="BM290" s="192" t="s">
        <v>511</v>
      </c>
    </row>
    <row r="291" spans="1:65" s="2" customFormat="1" ht="24.2" customHeight="1">
      <c r="A291" s="35"/>
      <c r="B291" s="36"/>
      <c r="C291" s="181" t="s">
        <v>512</v>
      </c>
      <c r="D291" s="181" t="s">
        <v>144</v>
      </c>
      <c r="E291" s="182" t="s">
        <v>513</v>
      </c>
      <c r="F291" s="183" t="s">
        <v>514</v>
      </c>
      <c r="G291" s="184" t="s">
        <v>177</v>
      </c>
      <c r="H291" s="185">
        <v>218784</v>
      </c>
      <c r="I291" s="186"/>
      <c r="J291" s="187">
        <f>ROUND(I291*H291,2)</f>
        <v>0</v>
      </c>
      <c r="K291" s="183" t="s">
        <v>148</v>
      </c>
      <c r="L291" s="40"/>
      <c r="M291" s="188" t="s">
        <v>44</v>
      </c>
      <c r="N291" s="189" t="s">
        <v>53</v>
      </c>
      <c r="O291" s="65"/>
      <c r="P291" s="190">
        <f>O291*H291</f>
        <v>0</v>
      </c>
      <c r="Q291" s="190">
        <v>0</v>
      </c>
      <c r="R291" s="190">
        <f>Q291*H291</f>
        <v>0</v>
      </c>
      <c r="S291" s="190">
        <v>0</v>
      </c>
      <c r="T291" s="191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2" t="s">
        <v>149</v>
      </c>
      <c r="AT291" s="192" t="s">
        <v>144</v>
      </c>
      <c r="AU291" s="192" t="s">
        <v>91</v>
      </c>
      <c r="AY291" s="17" t="s">
        <v>142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7" t="s">
        <v>89</v>
      </c>
      <c r="BK291" s="193">
        <f>ROUND(I291*H291,2)</f>
        <v>0</v>
      </c>
      <c r="BL291" s="17" t="s">
        <v>149</v>
      </c>
      <c r="BM291" s="192" t="s">
        <v>515</v>
      </c>
    </row>
    <row r="292" spans="1:65" s="2" customFormat="1" ht="11.25">
      <c r="A292" s="35"/>
      <c r="B292" s="36"/>
      <c r="C292" s="37"/>
      <c r="D292" s="194" t="s">
        <v>151</v>
      </c>
      <c r="E292" s="37"/>
      <c r="F292" s="195" t="s">
        <v>516</v>
      </c>
      <c r="G292" s="37"/>
      <c r="H292" s="37"/>
      <c r="I292" s="196"/>
      <c r="J292" s="37"/>
      <c r="K292" s="37"/>
      <c r="L292" s="40"/>
      <c r="M292" s="197"/>
      <c r="N292" s="198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7" t="s">
        <v>151</v>
      </c>
      <c r="AU292" s="17" t="s">
        <v>91</v>
      </c>
    </row>
    <row r="293" spans="1:65" s="13" customFormat="1" ht="11.25">
      <c r="B293" s="201"/>
      <c r="C293" s="202"/>
      <c r="D293" s="199" t="s">
        <v>155</v>
      </c>
      <c r="E293" s="203" t="s">
        <v>44</v>
      </c>
      <c r="F293" s="204" t="s">
        <v>517</v>
      </c>
      <c r="G293" s="202"/>
      <c r="H293" s="205">
        <v>218784</v>
      </c>
      <c r="I293" s="206"/>
      <c r="J293" s="202"/>
      <c r="K293" s="202"/>
      <c r="L293" s="207"/>
      <c r="M293" s="208"/>
      <c r="N293" s="209"/>
      <c r="O293" s="209"/>
      <c r="P293" s="209"/>
      <c r="Q293" s="209"/>
      <c r="R293" s="209"/>
      <c r="S293" s="209"/>
      <c r="T293" s="210"/>
      <c r="AT293" s="211" t="s">
        <v>155</v>
      </c>
      <c r="AU293" s="211" t="s">
        <v>91</v>
      </c>
      <c r="AV293" s="13" t="s">
        <v>91</v>
      </c>
      <c r="AW293" s="13" t="s">
        <v>42</v>
      </c>
      <c r="AX293" s="13" t="s">
        <v>89</v>
      </c>
      <c r="AY293" s="211" t="s">
        <v>142</v>
      </c>
    </row>
    <row r="294" spans="1:65" s="2" customFormat="1" ht="24.2" customHeight="1">
      <c r="A294" s="35"/>
      <c r="B294" s="36"/>
      <c r="C294" s="181" t="s">
        <v>518</v>
      </c>
      <c r="D294" s="181" t="s">
        <v>144</v>
      </c>
      <c r="E294" s="182" t="s">
        <v>519</v>
      </c>
      <c r="F294" s="183" t="s">
        <v>520</v>
      </c>
      <c r="G294" s="184" t="s">
        <v>177</v>
      </c>
      <c r="H294" s="185">
        <v>5469.6</v>
      </c>
      <c r="I294" s="186"/>
      <c r="J294" s="187">
        <f>ROUND(I294*H294,2)</f>
        <v>0</v>
      </c>
      <c r="K294" s="183" t="s">
        <v>148</v>
      </c>
      <c r="L294" s="40"/>
      <c r="M294" s="188" t="s">
        <v>44</v>
      </c>
      <c r="N294" s="189" t="s">
        <v>53</v>
      </c>
      <c r="O294" s="65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2" t="s">
        <v>149</v>
      </c>
      <c r="AT294" s="192" t="s">
        <v>144</v>
      </c>
      <c r="AU294" s="192" t="s">
        <v>91</v>
      </c>
      <c r="AY294" s="17" t="s">
        <v>142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7" t="s">
        <v>89</v>
      </c>
      <c r="BK294" s="193">
        <f>ROUND(I294*H294,2)</f>
        <v>0</v>
      </c>
      <c r="BL294" s="17" t="s">
        <v>149</v>
      </c>
      <c r="BM294" s="192" t="s">
        <v>521</v>
      </c>
    </row>
    <row r="295" spans="1:65" s="2" customFormat="1" ht="11.25">
      <c r="A295" s="35"/>
      <c r="B295" s="36"/>
      <c r="C295" s="37"/>
      <c r="D295" s="194" t="s">
        <v>151</v>
      </c>
      <c r="E295" s="37"/>
      <c r="F295" s="195" t="s">
        <v>522</v>
      </c>
      <c r="G295" s="37"/>
      <c r="H295" s="37"/>
      <c r="I295" s="196"/>
      <c r="J295" s="37"/>
      <c r="K295" s="37"/>
      <c r="L295" s="40"/>
      <c r="M295" s="197"/>
      <c r="N295" s="198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7" t="s">
        <v>151</v>
      </c>
      <c r="AU295" s="17" t="s">
        <v>91</v>
      </c>
    </row>
    <row r="296" spans="1:65" s="13" customFormat="1" ht="11.25">
      <c r="B296" s="201"/>
      <c r="C296" s="202"/>
      <c r="D296" s="199" t="s">
        <v>155</v>
      </c>
      <c r="E296" s="203" t="s">
        <v>44</v>
      </c>
      <c r="F296" s="204" t="s">
        <v>523</v>
      </c>
      <c r="G296" s="202"/>
      <c r="H296" s="205">
        <v>5469.6</v>
      </c>
      <c r="I296" s="206"/>
      <c r="J296" s="202"/>
      <c r="K296" s="202"/>
      <c r="L296" s="207"/>
      <c r="M296" s="208"/>
      <c r="N296" s="209"/>
      <c r="O296" s="209"/>
      <c r="P296" s="209"/>
      <c r="Q296" s="209"/>
      <c r="R296" s="209"/>
      <c r="S296" s="209"/>
      <c r="T296" s="210"/>
      <c r="AT296" s="211" t="s">
        <v>155</v>
      </c>
      <c r="AU296" s="211" t="s">
        <v>91</v>
      </c>
      <c r="AV296" s="13" t="s">
        <v>91</v>
      </c>
      <c r="AW296" s="13" t="s">
        <v>42</v>
      </c>
      <c r="AX296" s="13" t="s">
        <v>89</v>
      </c>
      <c r="AY296" s="211" t="s">
        <v>142</v>
      </c>
    </row>
    <row r="297" spans="1:65" s="2" customFormat="1" ht="24.2" customHeight="1">
      <c r="A297" s="35"/>
      <c r="B297" s="36"/>
      <c r="C297" s="181" t="s">
        <v>524</v>
      </c>
      <c r="D297" s="181" t="s">
        <v>144</v>
      </c>
      <c r="E297" s="182" t="s">
        <v>525</v>
      </c>
      <c r="F297" s="183" t="s">
        <v>526</v>
      </c>
      <c r="G297" s="184" t="s">
        <v>177</v>
      </c>
      <c r="H297" s="185">
        <v>5469</v>
      </c>
      <c r="I297" s="186"/>
      <c r="J297" s="187">
        <f>ROUND(I297*H297,2)</f>
        <v>0</v>
      </c>
      <c r="K297" s="183" t="s">
        <v>148</v>
      </c>
      <c r="L297" s="40"/>
      <c r="M297" s="188" t="s">
        <v>44</v>
      </c>
      <c r="N297" s="189" t="s">
        <v>53</v>
      </c>
      <c r="O297" s="65"/>
      <c r="P297" s="190">
        <f>O297*H297</f>
        <v>0</v>
      </c>
      <c r="Q297" s="190">
        <v>0</v>
      </c>
      <c r="R297" s="190">
        <f>Q297*H297</f>
        <v>0</v>
      </c>
      <c r="S297" s="190">
        <v>0</v>
      </c>
      <c r="T297" s="19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2" t="s">
        <v>149</v>
      </c>
      <c r="AT297" s="192" t="s">
        <v>144</v>
      </c>
      <c r="AU297" s="192" t="s">
        <v>91</v>
      </c>
      <c r="AY297" s="17" t="s">
        <v>142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7" t="s">
        <v>89</v>
      </c>
      <c r="BK297" s="193">
        <f>ROUND(I297*H297,2)</f>
        <v>0</v>
      </c>
      <c r="BL297" s="17" t="s">
        <v>149</v>
      </c>
      <c r="BM297" s="192" t="s">
        <v>527</v>
      </c>
    </row>
    <row r="298" spans="1:65" s="2" customFormat="1" ht="11.25">
      <c r="A298" s="35"/>
      <c r="B298" s="36"/>
      <c r="C298" s="37"/>
      <c r="D298" s="194" t="s">
        <v>151</v>
      </c>
      <c r="E298" s="37"/>
      <c r="F298" s="195" t="s">
        <v>528</v>
      </c>
      <c r="G298" s="37"/>
      <c r="H298" s="37"/>
      <c r="I298" s="196"/>
      <c r="J298" s="37"/>
      <c r="K298" s="37"/>
      <c r="L298" s="40"/>
      <c r="M298" s="197"/>
      <c r="N298" s="198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7" t="s">
        <v>151</v>
      </c>
      <c r="AU298" s="17" t="s">
        <v>91</v>
      </c>
    </row>
    <row r="299" spans="1:65" s="2" customFormat="1" ht="24.2" customHeight="1">
      <c r="A299" s="35"/>
      <c r="B299" s="36"/>
      <c r="C299" s="181" t="s">
        <v>529</v>
      </c>
      <c r="D299" s="181" t="s">
        <v>144</v>
      </c>
      <c r="E299" s="182" t="s">
        <v>530</v>
      </c>
      <c r="F299" s="183" t="s">
        <v>531</v>
      </c>
      <c r="G299" s="184" t="s">
        <v>147</v>
      </c>
      <c r="H299" s="185">
        <v>1378</v>
      </c>
      <c r="I299" s="186"/>
      <c r="J299" s="187">
        <f>ROUND(I299*H299,2)</f>
        <v>0</v>
      </c>
      <c r="K299" s="183" t="s">
        <v>148</v>
      </c>
      <c r="L299" s="40"/>
      <c r="M299" s="188" t="s">
        <v>44</v>
      </c>
      <c r="N299" s="189" t="s">
        <v>53</v>
      </c>
      <c r="O299" s="65"/>
      <c r="P299" s="190">
        <f>O299*H299</f>
        <v>0</v>
      </c>
      <c r="Q299" s="190">
        <v>0</v>
      </c>
      <c r="R299" s="190">
        <f>Q299*H299</f>
        <v>0</v>
      </c>
      <c r="S299" s="190">
        <v>0</v>
      </c>
      <c r="T299" s="191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2" t="s">
        <v>149</v>
      </c>
      <c r="AT299" s="192" t="s">
        <v>144</v>
      </c>
      <c r="AU299" s="192" t="s">
        <v>91</v>
      </c>
      <c r="AY299" s="17" t="s">
        <v>142</v>
      </c>
      <c r="BE299" s="193">
        <f>IF(N299="základní",J299,0)</f>
        <v>0</v>
      </c>
      <c r="BF299" s="193">
        <f>IF(N299="snížená",J299,0)</f>
        <v>0</v>
      </c>
      <c r="BG299" s="193">
        <f>IF(N299="zákl. přenesená",J299,0)</f>
        <v>0</v>
      </c>
      <c r="BH299" s="193">
        <f>IF(N299="sníž. přenesená",J299,0)</f>
        <v>0</v>
      </c>
      <c r="BI299" s="193">
        <f>IF(N299="nulová",J299,0)</f>
        <v>0</v>
      </c>
      <c r="BJ299" s="17" t="s">
        <v>89</v>
      </c>
      <c r="BK299" s="193">
        <f>ROUND(I299*H299,2)</f>
        <v>0</v>
      </c>
      <c r="BL299" s="17" t="s">
        <v>149</v>
      </c>
      <c r="BM299" s="192" t="s">
        <v>532</v>
      </c>
    </row>
    <row r="300" spans="1:65" s="2" customFormat="1" ht="11.25">
      <c r="A300" s="35"/>
      <c r="B300" s="36"/>
      <c r="C300" s="37"/>
      <c r="D300" s="194" t="s">
        <v>151</v>
      </c>
      <c r="E300" s="37"/>
      <c r="F300" s="195" t="s">
        <v>533</v>
      </c>
      <c r="G300" s="37"/>
      <c r="H300" s="37"/>
      <c r="I300" s="196"/>
      <c r="J300" s="37"/>
      <c r="K300" s="37"/>
      <c r="L300" s="40"/>
      <c r="M300" s="197"/>
      <c r="N300" s="198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7" t="s">
        <v>151</v>
      </c>
      <c r="AU300" s="17" t="s">
        <v>91</v>
      </c>
    </row>
    <row r="301" spans="1:65" s="13" customFormat="1" ht="11.25">
      <c r="B301" s="201"/>
      <c r="C301" s="202"/>
      <c r="D301" s="199" t="s">
        <v>155</v>
      </c>
      <c r="E301" s="203" t="s">
        <v>44</v>
      </c>
      <c r="F301" s="204" t="s">
        <v>534</v>
      </c>
      <c r="G301" s="202"/>
      <c r="H301" s="205">
        <v>1378</v>
      </c>
      <c r="I301" s="206"/>
      <c r="J301" s="202"/>
      <c r="K301" s="202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155</v>
      </c>
      <c r="AU301" s="211" t="s">
        <v>91</v>
      </c>
      <c r="AV301" s="13" t="s">
        <v>91</v>
      </c>
      <c r="AW301" s="13" t="s">
        <v>42</v>
      </c>
      <c r="AX301" s="13" t="s">
        <v>89</v>
      </c>
      <c r="AY301" s="211" t="s">
        <v>142</v>
      </c>
    </row>
    <row r="302" spans="1:65" s="2" customFormat="1" ht="24.2" customHeight="1">
      <c r="A302" s="35"/>
      <c r="B302" s="36"/>
      <c r="C302" s="181" t="s">
        <v>535</v>
      </c>
      <c r="D302" s="181" t="s">
        <v>144</v>
      </c>
      <c r="E302" s="182" t="s">
        <v>536</v>
      </c>
      <c r="F302" s="183" t="s">
        <v>537</v>
      </c>
      <c r="G302" s="184" t="s">
        <v>147</v>
      </c>
      <c r="H302" s="185">
        <v>55120</v>
      </c>
      <c r="I302" s="186"/>
      <c r="J302" s="187">
        <f>ROUND(I302*H302,2)</f>
        <v>0</v>
      </c>
      <c r="K302" s="183" t="s">
        <v>148</v>
      </c>
      <c r="L302" s="40"/>
      <c r="M302" s="188" t="s">
        <v>44</v>
      </c>
      <c r="N302" s="189" t="s">
        <v>53</v>
      </c>
      <c r="O302" s="65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2" t="s">
        <v>149</v>
      </c>
      <c r="AT302" s="192" t="s">
        <v>144</v>
      </c>
      <c r="AU302" s="192" t="s">
        <v>91</v>
      </c>
      <c r="AY302" s="17" t="s">
        <v>142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7" t="s">
        <v>89</v>
      </c>
      <c r="BK302" s="193">
        <f>ROUND(I302*H302,2)</f>
        <v>0</v>
      </c>
      <c r="BL302" s="17" t="s">
        <v>149</v>
      </c>
      <c r="BM302" s="192" t="s">
        <v>538</v>
      </c>
    </row>
    <row r="303" spans="1:65" s="2" customFormat="1" ht="11.25">
      <c r="A303" s="35"/>
      <c r="B303" s="36"/>
      <c r="C303" s="37"/>
      <c r="D303" s="194" t="s">
        <v>151</v>
      </c>
      <c r="E303" s="37"/>
      <c r="F303" s="195" t="s">
        <v>539</v>
      </c>
      <c r="G303" s="37"/>
      <c r="H303" s="37"/>
      <c r="I303" s="196"/>
      <c r="J303" s="37"/>
      <c r="K303" s="37"/>
      <c r="L303" s="40"/>
      <c r="M303" s="197"/>
      <c r="N303" s="198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7" t="s">
        <v>151</v>
      </c>
      <c r="AU303" s="17" t="s">
        <v>91</v>
      </c>
    </row>
    <row r="304" spans="1:65" s="13" customFormat="1" ht="11.25">
      <c r="B304" s="201"/>
      <c r="C304" s="202"/>
      <c r="D304" s="199" t="s">
        <v>155</v>
      </c>
      <c r="E304" s="203" t="s">
        <v>44</v>
      </c>
      <c r="F304" s="204" t="s">
        <v>540</v>
      </c>
      <c r="G304" s="202"/>
      <c r="H304" s="205">
        <v>55120</v>
      </c>
      <c r="I304" s="206"/>
      <c r="J304" s="202"/>
      <c r="K304" s="202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155</v>
      </c>
      <c r="AU304" s="211" t="s">
        <v>91</v>
      </c>
      <c r="AV304" s="13" t="s">
        <v>91</v>
      </c>
      <c r="AW304" s="13" t="s">
        <v>42</v>
      </c>
      <c r="AX304" s="13" t="s">
        <v>89</v>
      </c>
      <c r="AY304" s="211" t="s">
        <v>142</v>
      </c>
    </row>
    <row r="305" spans="1:65" s="2" customFormat="1" ht="24.2" customHeight="1">
      <c r="A305" s="35"/>
      <c r="B305" s="36"/>
      <c r="C305" s="181" t="s">
        <v>541</v>
      </c>
      <c r="D305" s="181" t="s">
        <v>144</v>
      </c>
      <c r="E305" s="182" t="s">
        <v>542</v>
      </c>
      <c r="F305" s="183" t="s">
        <v>543</v>
      </c>
      <c r="G305" s="184" t="s">
        <v>147</v>
      </c>
      <c r="H305" s="185">
        <v>1378</v>
      </c>
      <c r="I305" s="186"/>
      <c r="J305" s="187">
        <f>ROUND(I305*H305,2)</f>
        <v>0</v>
      </c>
      <c r="K305" s="183" t="s">
        <v>148</v>
      </c>
      <c r="L305" s="40"/>
      <c r="M305" s="188" t="s">
        <v>44</v>
      </c>
      <c r="N305" s="189" t="s">
        <v>53</v>
      </c>
      <c r="O305" s="65"/>
      <c r="P305" s="190">
        <f>O305*H305</f>
        <v>0</v>
      </c>
      <c r="Q305" s="190">
        <v>0</v>
      </c>
      <c r="R305" s="190">
        <f>Q305*H305</f>
        <v>0</v>
      </c>
      <c r="S305" s="190">
        <v>0</v>
      </c>
      <c r="T305" s="191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2" t="s">
        <v>149</v>
      </c>
      <c r="AT305" s="192" t="s">
        <v>144</v>
      </c>
      <c r="AU305" s="192" t="s">
        <v>91</v>
      </c>
      <c r="AY305" s="17" t="s">
        <v>142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7" t="s">
        <v>89</v>
      </c>
      <c r="BK305" s="193">
        <f>ROUND(I305*H305,2)</f>
        <v>0</v>
      </c>
      <c r="BL305" s="17" t="s">
        <v>149</v>
      </c>
      <c r="BM305" s="192" t="s">
        <v>544</v>
      </c>
    </row>
    <row r="306" spans="1:65" s="2" customFormat="1" ht="11.25">
      <c r="A306" s="35"/>
      <c r="B306" s="36"/>
      <c r="C306" s="37"/>
      <c r="D306" s="194" t="s">
        <v>151</v>
      </c>
      <c r="E306" s="37"/>
      <c r="F306" s="195" t="s">
        <v>545</v>
      </c>
      <c r="G306" s="37"/>
      <c r="H306" s="37"/>
      <c r="I306" s="196"/>
      <c r="J306" s="37"/>
      <c r="K306" s="37"/>
      <c r="L306" s="40"/>
      <c r="M306" s="197"/>
      <c r="N306" s="198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7" t="s">
        <v>151</v>
      </c>
      <c r="AU306" s="17" t="s">
        <v>91</v>
      </c>
    </row>
    <row r="307" spans="1:65" s="2" customFormat="1" ht="16.5" customHeight="1">
      <c r="A307" s="35"/>
      <c r="B307" s="36"/>
      <c r="C307" s="181" t="s">
        <v>546</v>
      </c>
      <c r="D307" s="181" t="s">
        <v>144</v>
      </c>
      <c r="E307" s="182" t="s">
        <v>547</v>
      </c>
      <c r="F307" s="183" t="s">
        <v>548</v>
      </c>
      <c r="G307" s="184" t="s">
        <v>170</v>
      </c>
      <c r="H307" s="185">
        <v>482</v>
      </c>
      <c r="I307" s="186"/>
      <c r="J307" s="187">
        <f>ROUND(I307*H307,2)</f>
        <v>0</v>
      </c>
      <c r="K307" s="183" t="s">
        <v>148</v>
      </c>
      <c r="L307" s="40"/>
      <c r="M307" s="188" t="s">
        <v>44</v>
      </c>
      <c r="N307" s="189" t="s">
        <v>53</v>
      </c>
      <c r="O307" s="65"/>
      <c r="P307" s="190">
        <f>O307*H307</f>
        <v>0</v>
      </c>
      <c r="Q307" s="190">
        <v>0</v>
      </c>
      <c r="R307" s="190">
        <f>Q307*H307</f>
        <v>0</v>
      </c>
      <c r="S307" s="190">
        <v>0</v>
      </c>
      <c r="T307" s="191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2" t="s">
        <v>149</v>
      </c>
      <c r="AT307" s="192" t="s">
        <v>144</v>
      </c>
      <c r="AU307" s="192" t="s">
        <v>91</v>
      </c>
      <c r="AY307" s="17" t="s">
        <v>142</v>
      </c>
      <c r="BE307" s="193">
        <f>IF(N307="základní",J307,0)</f>
        <v>0</v>
      </c>
      <c r="BF307" s="193">
        <f>IF(N307="snížená",J307,0)</f>
        <v>0</v>
      </c>
      <c r="BG307" s="193">
        <f>IF(N307="zákl. přenesená",J307,0)</f>
        <v>0</v>
      </c>
      <c r="BH307" s="193">
        <f>IF(N307="sníž. přenesená",J307,0)</f>
        <v>0</v>
      </c>
      <c r="BI307" s="193">
        <f>IF(N307="nulová",J307,0)</f>
        <v>0</v>
      </c>
      <c r="BJ307" s="17" t="s">
        <v>89</v>
      </c>
      <c r="BK307" s="193">
        <f>ROUND(I307*H307,2)</f>
        <v>0</v>
      </c>
      <c r="BL307" s="17" t="s">
        <v>149</v>
      </c>
      <c r="BM307" s="192" t="s">
        <v>549</v>
      </c>
    </row>
    <row r="308" spans="1:65" s="2" customFormat="1" ht="11.25">
      <c r="A308" s="35"/>
      <c r="B308" s="36"/>
      <c r="C308" s="37"/>
      <c r="D308" s="194" t="s">
        <v>151</v>
      </c>
      <c r="E308" s="37"/>
      <c r="F308" s="195" t="s">
        <v>550</v>
      </c>
      <c r="G308" s="37"/>
      <c r="H308" s="37"/>
      <c r="I308" s="196"/>
      <c r="J308" s="37"/>
      <c r="K308" s="37"/>
      <c r="L308" s="40"/>
      <c r="M308" s="197"/>
      <c r="N308" s="198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7" t="s">
        <v>151</v>
      </c>
      <c r="AU308" s="17" t="s">
        <v>91</v>
      </c>
    </row>
    <row r="309" spans="1:65" s="13" customFormat="1" ht="11.25">
      <c r="B309" s="201"/>
      <c r="C309" s="202"/>
      <c r="D309" s="199" t="s">
        <v>155</v>
      </c>
      <c r="E309" s="203" t="s">
        <v>44</v>
      </c>
      <c r="F309" s="204" t="s">
        <v>551</v>
      </c>
      <c r="G309" s="202"/>
      <c r="H309" s="205">
        <v>482</v>
      </c>
      <c r="I309" s="206"/>
      <c r="J309" s="202"/>
      <c r="K309" s="202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155</v>
      </c>
      <c r="AU309" s="211" t="s">
        <v>91</v>
      </c>
      <c r="AV309" s="13" t="s">
        <v>91</v>
      </c>
      <c r="AW309" s="13" t="s">
        <v>42</v>
      </c>
      <c r="AX309" s="13" t="s">
        <v>89</v>
      </c>
      <c r="AY309" s="211" t="s">
        <v>142</v>
      </c>
    </row>
    <row r="310" spans="1:65" s="2" customFormat="1" ht="21.75" customHeight="1">
      <c r="A310" s="35"/>
      <c r="B310" s="36"/>
      <c r="C310" s="181" t="s">
        <v>552</v>
      </c>
      <c r="D310" s="181" t="s">
        <v>144</v>
      </c>
      <c r="E310" s="182" t="s">
        <v>553</v>
      </c>
      <c r="F310" s="183" t="s">
        <v>554</v>
      </c>
      <c r="G310" s="184" t="s">
        <v>170</v>
      </c>
      <c r="H310" s="185">
        <v>19280</v>
      </c>
      <c r="I310" s="186"/>
      <c r="J310" s="187">
        <f>ROUND(I310*H310,2)</f>
        <v>0</v>
      </c>
      <c r="K310" s="183" t="s">
        <v>148</v>
      </c>
      <c r="L310" s="40"/>
      <c r="M310" s="188" t="s">
        <v>44</v>
      </c>
      <c r="N310" s="189" t="s">
        <v>53</v>
      </c>
      <c r="O310" s="65"/>
      <c r="P310" s="190">
        <f>O310*H310</f>
        <v>0</v>
      </c>
      <c r="Q310" s="190">
        <v>0</v>
      </c>
      <c r="R310" s="190">
        <f>Q310*H310</f>
        <v>0</v>
      </c>
      <c r="S310" s="190">
        <v>0</v>
      </c>
      <c r="T310" s="191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2" t="s">
        <v>149</v>
      </c>
      <c r="AT310" s="192" t="s">
        <v>144</v>
      </c>
      <c r="AU310" s="192" t="s">
        <v>91</v>
      </c>
      <c r="AY310" s="17" t="s">
        <v>142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17" t="s">
        <v>89</v>
      </c>
      <c r="BK310" s="193">
        <f>ROUND(I310*H310,2)</f>
        <v>0</v>
      </c>
      <c r="BL310" s="17" t="s">
        <v>149</v>
      </c>
      <c r="BM310" s="192" t="s">
        <v>555</v>
      </c>
    </row>
    <row r="311" spans="1:65" s="2" customFormat="1" ht="11.25">
      <c r="A311" s="35"/>
      <c r="B311" s="36"/>
      <c r="C311" s="37"/>
      <c r="D311" s="194" t="s">
        <v>151</v>
      </c>
      <c r="E311" s="37"/>
      <c r="F311" s="195" t="s">
        <v>556</v>
      </c>
      <c r="G311" s="37"/>
      <c r="H311" s="37"/>
      <c r="I311" s="196"/>
      <c r="J311" s="37"/>
      <c r="K311" s="37"/>
      <c r="L311" s="40"/>
      <c r="M311" s="197"/>
      <c r="N311" s="198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7" t="s">
        <v>151</v>
      </c>
      <c r="AU311" s="17" t="s">
        <v>91</v>
      </c>
    </row>
    <row r="312" spans="1:65" s="13" customFormat="1" ht="11.25">
      <c r="B312" s="201"/>
      <c r="C312" s="202"/>
      <c r="D312" s="199" t="s">
        <v>155</v>
      </c>
      <c r="E312" s="203" t="s">
        <v>44</v>
      </c>
      <c r="F312" s="204" t="s">
        <v>557</v>
      </c>
      <c r="G312" s="202"/>
      <c r="H312" s="205">
        <v>19280</v>
      </c>
      <c r="I312" s="206"/>
      <c r="J312" s="202"/>
      <c r="K312" s="202"/>
      <c r="L312" s="207"/>
      <c r="M312" s="208"/>
      <c r="N312" s="209"/>
      <c r="O312" s="209"/>
      <c r="P312" s="209"/>
      <c r="Q312" s="209"/>
      <c r="R312" s="209"/>
      <c r="S312" s="209"/>
      <c r="T312" s="210"/>
      <c r="AT312" s="211" t="s">
        <v>155</v>
      </c>
      <c r="AU312" s="211" t="s">
        <v>91</v>
      </c>
      <c r="AV312" s="13" t="s">
        <v>91</v>
      </c>
      <c r="AW312" s="13" t="s">
        <v>42</v>
      </c>
      <c r="AX312" s="13" t="s">
        <v>89</v>
      </c>
      <c r="AY312" s="211" t="s">
        <v>142</v>
      </c>
    </row>
    <row r="313" spans="1:65" s="2" customFormat="1" ht="16.5" customHeight="1">
      <c r="A313" s="35"/>
      <c r="B313" s="36"/>
      <c r="C313" s="181" t="s">
        <v>558</v>
      </c>
      <c r="D313" s="181" t="s">
        <v>144</v>
      </c>
      <c r="E313" s="182" t="s">
        <v>559</v>
      </c>
      <c r="F313" s="183" t="s">
        <v>560</v>
      </c>
      <c r="G313" s="184" t="s">
        <v>170</v>
      </c>
      <c r="H313" s="185">
        <v>482</v>
      </c>
      <c r="I313" s="186"/>
      <c r="J313" s="187">
        <f>ROUND(I313*H313,2)</f>
        <v>0</v>
      </c>
      <c r="K313" s="183" t="s">
        <v>148</v>
      </c>
      <c r="L313" s="40"/>
      <c r="M313" s="188" t="s">
        <v>44</v>
      </c>
      <c r="N313" s="189" t="s">
        <v>53</v>
      </c>
      <c r="O313" s="65"/>
      <c r="P313" s="190">
        <f>O313*H313</f>
        <v>0</v>
      </c>
      <c r="Q313" s="190">
        <v>0</v>
      </c>
      <c r="R313" s="190">
        <f>Q313*H313</f>
        <v>0</v>
      </c>
      <c r="S313" s="190">
        <v>0</v>
      </c>
      <c r="T313" s="191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2" t="s">
        <v>149</v>
      </c>
      <c r="AT313" s="192" t="s">
        <v>144</v>
      </c>
      <c r="AU313" s="192" t="s">
        <v>91</v>
      </c>
      <c r="AY313" s="17" t="s">
        <v>142</v>
      </c>
      <c r="BE313" s="193">
        <f>IF(N313="základní",J313,0)</f>
        <v>0</v>
      </c>
      <c r="BF313" s="193">
        <f>IF(N313="snížená",J313,0)</f>
        <v>0</v>
      </c>
      <c r="BG313" s="193">
        <f>IF(N313="zákl. přenesená",J313,0)</f>
        <v>0</v>
      </c>
      <c r="BH313" s="193">
        <f>IF(N313="sníž. přenesená",J313,0)</f>
        <v>0</v>
      </c>
      <c r="BI313" s="193">
        <f>IF(N313="nulová",J313,0)</f>
        <v>0</v>
      </c>
      <c r="BJ313" s="17" t="s">
        <v>89</v>
      </c>
      <c r="BK313" s="193">
        <f>ROUND(I313*H313,2)</f>
        <v>0</v>
      </c>
      <c r="BL313" s="17" t="s">
        <v>149</v>
      </c>
      <c r="BM313" s="192" t="s">
        <v>561</v>
      </c>
    </row>
    <row r="314" spans="1:65" s="2" customFormat="1" ht="11.25">
      <c r="A314" s="35"/>
      <c r="B314" s="36"/>
      <c r="C314" s="37"/>
      <c r="D314" s="194" t="s">
        <v>151</v>
      </c>
      <c r="E314" s="37"/>
      <c r="F314" s="195" t="s">
        <v>562</v>
      </c>
      <c r="G314" s="37"/>
      <c r="H314" s="37"/>
      <c r="I314" s="196"/>
      <c r="J314" s="37"/>
      <c r="K314" s="37"/>
      <c r="L314" s="40"/>
      <c r="M314" s="197"/>
      <c r="N314" s="198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7" t="s">
        <v>151</v>
      </c>
      <c r="AU314" s="17" t="s">
        <v>91</v>
      </c>
    </row>
    <row r="315" spans="1:65" s="2" customFormat="1" ht="16.5" customHeight="1">
      <c r="A315" s="35"/>
      <c r="B315" s="36"/>
      <c r="C315" s="181" t="s">
        <v>563</v>
      </c>
      <c r="D315" s="181" t="s">
        <v>144</v>
      </c>
      <c r="E315" s="182" t="s">
        <v>564</v>
      </c>
      <c r="F315" s="183" t="s">
        <v>565</v>
      </c>
      <c r="G315" s="184" t="s">
        <v>147</v>
      </c>
      <c r="H315" s="185">
        <v>4446</v>
      </c>
      <c r="I315" s="186"/>
      <c r="J315" s="187">
        <f>ROUND(I315*H315,2)</f>
        <v>0</v>
      </c>
      <c r="K315" s="183" t="s">
        <v>148</v>
      </c>
      <c r="L315" s="40"/>
      <c r="M315" s="188" t="s">
        <v>44</v>
      </c>
      <c r="N315" s="189" t="s">
        <v>53</v>
      </c>
      <c r="O315" s="65"/>
      <c r="P315" s="190">
        <f>O315*H315</f>
        <v>0</v>
      </c>
      <c r="Q315" s="190">
        <v>0</v>
      </c>
      <c r="R315" s="190">
        <f>Q315*H315</f>
        <v>0</v>
      </c>
      <c r="S315" s="190">
        <v>0</v>
      </c>
      <c r="T315" s="19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2" t="s">
        <v>149</v>
      </c>
      <c r="AT315" s="192" t="s">
        <v>144</v>
      </c>
      <c r="AU315" s="192" t="s">
        <v>91</v>
      </c>
      <c r="AY315" s="17" t="s">
        <v>142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7" t="s">
        <v>89</v>
      </c>
      <c r="BK315" s="193">
        <f>ROUND(I315*H315,2)</f>
        <v>0</v>
      </c>
      <c r="BL315" s="17" t="s">
        <v>149</v>
      </c>
      <c r="BM315" s="192" t="s">
        <v>566</v>
      </c>
    </row>
    <row r="316" spans="1:65" s="2" customFormat="1" ht="11.25">
      <c r="A316" s="35"/>
      <c r="B316" s="36"/>
      <c r="C316" s="37"/>
      <c r="D316" s="194" t="s">
        <v>151</v>
      </c>
      <c r="E316" s="37"/>
      <c r="F316" s="195" t="s">
        <v>567</v>
      </c>
      <c r="G316" s="37"/>
      <c r="H316" s="37"/>
      <c r="I316" s="196"/>
      <c r="J316" s="37"/>
      <c r="K316" s="37"/>
      <c r="L316" s="40"/>
      <c r="M316" s="197"/>
      <c r="N316" s="198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7" t="s">
        <v>151</v>
      </c>
      <c r="AU316" s="17" t="s">
        <v>91</v>
      </c>
    </row>
    <row r="317" spans="1:65" s="13" customFormat="1" ht="11.25">
      <c r="B317" s="201"/>
      <c r="C317" s="202"/>
      <c r="D317" s="199" t="s">
        <v>155</v>
      </c>
      <c r="E317" s="203" t="s">
        <v>44</v>
      </c>
      <c r="F317" s="204" t="s">
        <v>568</v>
      </c>
      <c r="G317" s="202"/>
      <c r="H317" s="205">
        <v>4446</v>
      </c>
      <c r="I317" s="206"/>
      <c r="J317" s="202"/>
      <c r="K317" s="202"/>
      <c r="L317" s="207"/>
      <c r="M317" s="208"/>
      <c r="N317" s="209"/>
      <c r="O317" s="209"/>
      <c r="P317" s="209"/>
      <c r="Q317" s="209"/>
      <c r="R317" s="209"/>
      <c r="S317" s="209"/>
      <c r="T317" s="210"/>
      <c r="AT317" s="211" t="s">
        <v>155</v>
      </c>
      <c r="AU317" s="211" t="s">
        <v>91</v>
      </c>
      <c r="AV317" s="13" t="s">
        <v>91</v>
      </c>
      <c r="AW317" s="13" t="s">
        <v>42</v>
      </c>
      <c r="AX317" s="13" t="s">
        <v>89</v>
      </c>
      <c r="AY317" s="211" t="s">
        <v>142</v>
      </c>
    </row>
    <row r="318" spans="1:65" s="2" customFormat="1" ht="16.5" customHeight="1">
      <c r="A318" s="35"/>
      <c r="B318" s="36"/>
      <c r="C318" s="181" t="s">
        <v>569</v>
      </c>
      <c r="D318" s="181" t="s">
        <v>144</v>
      </c>
      <c r="E318" s="182" t="s">
        <v>570</v>
      </c>
      <c r="F318" s="183" t="s">
        <v>571</v>
      </c>
      <c r="G318" s="184" t="s">
        <v>147</v>
      </c>
      <c r="H318" s="185">
        <v>177840</v>
      </c>
      <c r="I318" s="186"/>
      <c r="J318" s="187">
        <f>ROUND(I318*H318,2)</f>
        <v>0</v>
      </c>
      <c r="K318" s="183" t="s">
        <v>148</v>
      </c>
      <c r="L318" s="40"/>
      <c r="M318" s="188" t="s">
        <v>44</v>
      </c>
      <c r="N318" s="189" t="s">
        <v>53</v>
      </c>
      <c r="O318" s="65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2" t="s">
        <v>149</v>
      </c>
      <c r="AT318" s="192" t="s">
        <v>144</v>
      </c>
      <c r="AU318" s="192" t="s">
        <v>91</v>
      </c>
      <c r="AY318" s="17" t="s">
        <v>142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7" t="s">
        <v>89</v>
      </c>
      <c r="BK318" s="193">
        <f>ROUND(I318*H318,2)</f>
        <v>0</v>
      </c>
      <c r="BL318" s="17" t="s">
        <v>149</v>
      </c>
      <c r="BM318" s="192" t="s">
        <v>572</v>
      </c>
    </row>
    <row r="319" spans="1:65" s="2" customFormat="1" ht="11.25">
      <c r="A319" s="35"/>
      <c r="B319" s="36"/>
      <c r="C319" s="37"/>
      <c r="D319" s="194" t="s">
        <v>151</v>
      </c>
      <c r="E319" s="37"/>
      <c r="F319" s="195" t="s">
        <v>573</v>
      </c>
      <c r="G319" s="37"/>
      <c r="H319" s="37"/>
      <c r="I319" s="196"/>
      <c r="J319" s="37"/>
      <c r="K319" s="37"/>
      <c r="L319" s="40"/>
      <c r="M319" s="197"/>
      <c r="N319" s="198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7" t="s">
        <v>151</v>
      </c>
      <c r="AU319" s="17" t="s">
        <v>91</v>
      </c>
    </row>
    <row r="320" spans="1:65" s="13" customFormat="1" ht="11.25">
      <c r="B320" s="201"/>
      <c r="C320" s="202"/>
      <c r="D320" s="199" t="s">
        <v>155</v>
      </c>
      <c r="E320" s="203" t="s">
        <v>44</v>
      </c>
      <c r="F320" s="204" t="s">
        <v>574</v>
      </c>
      <c r="G320" s="202"/>
      <c r="H320" s="205">
        <v>177840</v>
      </c>
      <c r="I320" s="206"/>
      <c r="J320" s="202"/>
      <c r="K320" s="202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155</v>
      </c>
      <c r="AU320" s="211" t="s">
        <v>91</v>
      </c>
      <c r="AV320" s="13" t="s">
        <v>91</v>
      </c>
      <c r="AW320" s="13" t="s">
        <v>42</v>
      </c>
      <c r="AX320" s="13" t="s">
        <v>89</v>
      </c>
      <c r="AY320" s="211" t="s">
        <v>142</v>
      </c>
    </row>
    <row r="321" spans="1:65" s="2" customFormat="1" ht="16.5" customHeight="1">
      <c r="A321" s="35"/>
      <c r="B321" s="36"/>
      <c r="C321" s="223" t="s">
        <v>575</v>
      </c>
      <c r="D321" s="223" t="s">
        <v>224</v>
      </c>
      <c r="E321" s="224" t="s">
        <v>576</v>
      </c>
      <c r="F321" s="225" t="s">
        <v>577</v>
      </c>
      <c r="G321" s="226" t="s">
        <v>147</v>
      </c>
      <c r="H321" s="227">
        <v>4668.3</v>
      </c>
      <c r="I321" s="228"/>
      <c r="J321" s="229">
        <f>ROUND(I321*H321,2)</f>
        <v>0</v>
      </c>
      <c r="K321" s="225" t="s">
        <v>148</v>
      </c>
      <c r="L321" s="230"/>
      <c r="M321" s="231" t="s">
        <v>44</v>
      </c>
      <c r="N321" s="232" t="s">
        <v>53</v>
      </c>
      <c r="O321" s="65"/>
      <c r="P321" s="190">
        <f>O321*H321</f>
        <v>0</v>
      </c>
      <c r="Q321" s="190">
        <v>5.9999999999999995E-4</v>
      </c>
      <c r="R321" s="190">
        <f>Q321*H321</f>
        <v>2.80098</v>
      </c>
      <c r="S321" s="190">
        <v>0</v>
      </c>
      <c r="T321" s="191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2" t="s">
        <v>197</v>
      </c>
      <c r="AT321" s="192" t="s">
        <v>224</v>
      </c>
      <c r="AU321" s="192" t="s">
        <v>91</v>
      </c>
      <c r="AY321" s="17" t="s">
        <v>142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7" t="s">
        <v>89</v>
      </c>
      <c r="BK321" s="193">
        <f>ROUND(I321*H321,2)</f>
        <v>0</v>
      </c>
      <c r="BL321" s="17" t="s">
        <v>149</v>
      </c>
      <c r="BM321" s="192" t="s">
        <v>578</v>
      </c>
    </row>
    <row r="322" spans="1:65" s="13" customFormat="1" ht="11.25">
      <c r="B322" s="201"/>
      <c r="C322" s="202"/>
      <c r="D322" s="199" t="s">
        <v>155</v>
      </c>
      <c r="E322" s="202"/>
      <c r="F322" s="204" t="s">
        <v>579</v>
      </c>
      <c r="G322" s="202"/>
      <c r="H322" s="205">
        <v>4668.3</v>
      </c>
      <c r="I322" s="206"/>
      <c r="J322" s="202"/>
      <c r="K322" s="202"/>
      <c r="L322" s="207"/>
      <c r="M322" s="208"/>
      <c r="N322" s="209"/>
      <c r="O322" s="209"/>
      <c r="P322" s="209"/>
      <c r="Q322" s="209"/>
      <c r="R322" s="209"/>
      <c r="S322" s="209"/>
      <c r="T322" s="210"/>
      <c r="AT322" s="211" t="s">
        <v>155</v>
      </c>
      <c r="AU322" s="211" t="s">
        <v>91</v>
      </c>
      <c r="AV322" s="13" t="s">
        <v>91</v>
      </c>
      <c r="AW322" s="13" t="s">
        <v>4</v>
      </c>
      <c r="AX322" s="13" t="s">
        <v>89</v>
      </c>
      <c r="AY322" s="211" t="s">
        <v>142</v>
      </c>
    </row>
    <row r="323" spans="1:65" s="2" customFormat="1" ht="16.5" customHeight="1">
      <c r="A323" s="35"/>
      <c r="B323" s="36"/>
      <c r="C323" s="181" t="s">
        <v>580</v>
      </c>
      <c r="D323" s="181" t="s">
        <v>144</v>
      </c>
      <c r="E323" s="182" t="s">
        <v>581</v>
      </c>
      <c r="F323" s="183" t="s">
        <v>582</v>
      </c>
      <c r="G323" s="184" t="s">
        <v>147</v>
      </c>
      <c r="H323" s="185">
        <v>4446</v>
      </c>
      <c r="I323" s="186"/>
      <c r="J323" s="187">
        <f>ROUND(I323*H323,2)</f>
        <v>0</v>
      </c>
      <c r="K323" s="183" t="s">
        <v>148</v>
      </c>
      <c r="L323" s="40"/>
      <c r="M323" s="188" t="s">
        <v>44</v>
      </c>
      <c r="N323" s="189" t="s">
        <v>53</v>
      </c>
      <c r="O323" s="65"/>
      <c r="P323" s="190">
        <f>O323*H323</f>
        <v>0</v>
      </c>
      <c r="Q323" s="190">
        <v>0</v>
      </c>
      <c r="R323" s="190">
        <f>Q323*H323</f>
        <v>0</v>
      </c>
      <c r="S323" s="190">
        <v>0</v>
      </c>
      <c r="T323" s="19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2" t="s">
        <v>149</v>
      </c>
      <c r="AT323" s="192" t="s">
        <v>144</v>
      </c>
      <c r="AU323" s="192" t="s">
        <v>91</v>
      </c>
      <c r="AY323" s="17" t="s">
        <v>142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7" t="s">
        <v>89</v>
      </c>
      <c r="BK323" s="193">
        <f>ROUND(I323*H323,2)</f>
        <v>0</v>
      </c>
      <c r="BL323" s="17" t="s">
        <v>149</v>
      </c>
      <c r="BM323" s="192" t="s">
        <v>583</v>
      </c>
    </row>
    <row r="324" spans="1:65" s="2" customFormat="1" ht="11.25">
      <c r="A324" s="35"/>
      <c r="B324" s="36"/>
      <c r="C324" s="37"/>
      <c r="D324" s="194" t="s">
        <v>151</v>
      </c>
      <c r="E324" s="37"/>
      <c r="F324" s="195" t="s">
        <v>584</v>
      </c>
      <c r="G324" s="37"/>
      <c r="H324" s="37"/>
      <c r="I324" s="196"/>
      <c r="J324" s="37"/>
      <c r="K324" s="37"/>
      <c r="L324" s="40"/>
      <c r="M324" s="197"/>
      <c r="N324" s="198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7" t="s">
        <v>151</v>
      </c>
      <c r="AU324" s="17" t="s">
        <v>91</v>
      </c>
    </row>
    <row r="325" spans="1:65" s="2" customFormat="1" ht="16.5" customHeight="1">
      <c r="A325" s="35"/>
      <c r="B325" s="36"/>
      <c r="C325" s="181" t="s">
        <v>585</v>
      </c>
      <c r="D325" s="181" t="s">
        <v>144</v>
      </c>
      <c r="E325" s="182" t="s">
        <v>586</v>
      </c>
      <c r="F325" s="183" t="s">
        <v>587</v>
      </c>
      <c r="G325" s="184" t="s">
        <v>147</v>
      </c>
      <c r="H325" s="185">
        <v>2472.3200000000002</v>
      </c>
      <c r="I325" s="186"/>
      <c r="J325" s="187">
        <f>ROUND(I325*H325,2)</f>
        <v>0</v>
      </c>
      <c r="K325" s="183" t="s">
        <v>148</v>
      </c>
      <c r="L325" s="40"/>
      <c r="M325" s="188" t="s">
        <v>44</v>
      </c>
      <c r="N325" s="189" t="s">
        <v>53</v>
      </c>
      <c r="O325" s="65"/>
      <c r="P325" s="190">
        <f>O325*H325</f>
        <v>0</v>
      </c>
      <c r="Q325" s="190">
        <v>0</v>
      </c>
      <c r="R325" s="190">
        <f>Q325*H325</f>
        <v>0</v>
      </c>
      <c r="S325" s="190">
        <v>6.5000000000000002E-2</v>
      </c>
      <c r="T325" s="191">
        <f>S325*H325</f>
        <v>160.70080000000002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2" t="s">
        <v>149</v>
      </c>
      <c r="AT325" s="192" t="s">
        <v>144</v>
      </c>
      <c r="AU325" s="192" t="s">
        <v>91</v>
      </c>
      <c r="AY325" s="17" t="s">
        <v>142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7" t="s">
        <v>89</v>
      </c>
      <c r="BK325" s="193">
        <f>ROUND(I325*H325,2)</f>
        <v>0</v>
      </c>
      <c r="BL325" s="17" t="s">
        <v>149</v>
      </c>
      <c r="BM325" s="192" t="s">
        <v>588</v>
      </c>
    </row>
    <row r="326" spans="1:65" s="2" customFormat="1" ht="11.25">
      <c r="A326" s="35"/>
      <c r="B326" s="36"/>
      <c r="C326" s="37"/>
      <c r="D326" s="194" t="s">
        <v>151</v>
      </c>
      <c r="E326" s="37"/>
      <c r="F326" s="195" t="s">
        <v>589</v>
      </c>
      <c r="G326" s="37"/>
      <c r="H326" s="37"/>
      <c r="I326" s="196"/>
      <c r="J326" s="37"/>
      <c r="K326" s="37"/>
      <c r="L326" s="40"/>
      <c r="M326" s="197"/>
      <c r="N326" s="198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7" t="s">
        <v>151</v>
      </c>
      <c r="AU326" s="17" t="s">
        <v>91</v>
      </c>
    </row>
    <row r="327" spans="1:65" s="13" customFormat="1" ht="22.5">
      <c r="B327" s="201"/>
      <c r="C327" s="202"/>
      <c r="D327" s="199" t="s">
        <v>155</v>
      </c>
      <c r="E327" s="203" t="s">
        <v>44</v>
      </c>
      <c r="F327" s="204" t="s">
        <v>590</v>
      </c>
      <c r="G327" s="202"/>
      <c r="H327" s="205">
        <v>839.63499999999999</v>
      </c>
      <c r="I327" s="206"/>
      <c r="J327" s="202"/>
      <c r="K327" s="202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155</v>
      </c>
      <c r="AU327" s="211" t="s">
        <v>91</v>
      </c>
      <c r="AV327" s="13" t="s">
        <v>91</v>
      </c>
      <c r="AW327" s="13" t="s">
        <v>42</v>
      </c>
      <c r="AX327" s="13" t="s">
        <v>82</v>
      </c>
      <c r="AY327" s="211" t="s">
        <v>142</v>
      </c>
    </row>
    <row r="328" spans="1:65" s="13" customFormat="1" ht="11.25">
      <c r="B328" s="201"/>
      <c r="C328" s="202"/>
      <c r="D328" s="199" t="s">
        <v>155</v>
      </c>
      <c r="E328" s="203" t="s">
        <v>44</v>
      </c>
      <c r="F328" s="204" t="s">
        <v>591</v>
      </c>
      <c r="G328" s="202"/>
      <c r="H328" s="205">
        <v>752.4</v>
      </c>
      <c r="I328" s="206"/>
      <c r="J328" s="202"/>
      <c r="K328" s="202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155</v>
      </c>
      <c r="AU328" s="211" t="s">
        <v>91</v>
      </c>
      <c r="AV328" s="13" t="s">
        <v>91</v>
      </c>
      <c r="AW328" s="13" t="s">
        <v>42</v>
      </c>
      <c r="AX328" s="13" t="s">
        <v>82</v>
      </c>
      <c r="AY328" s="211" t="s">
        <v>142</v>
      </c>
    </row>
    <row r="329" spans="1:65" s="13" customFormat="1" ht="11.25">
      <c r="B329" s="201"/>
      <c r="C329" s="202"/>
      <c r="D329" s="199" t="s">
        <v>155</v>
      </c>
      <c r="E329" s="203" t="s">
        <v>44</v>
      </c>
      <c r="F329" s="204" t="s">
        <v>592</v>
      </c>
      <c r="G329" s="202"/>
      <c r="H329" s="205">
        <v>125</v>
      </c>
      <c r="I329" s="206"/>
      <c r="J329" s="202"/>
      <c r="K329" s="202"/>
      <c r="L329" s="207"/>
      <c r="M329" s="208"/>
      <c r="N329" s="209"/>
      <c r="O329" s="209"/>
      <c r="P329" s="209"/>
      <c r="Q329" s="209"/>
      <c r="R329" s="209"/>
      <c r="S329" s="209"/>
      <c r="T329" s="210"/>
      <c r="AT329" s="211" t="s">
        <v>155</v>
      </c>
      <c r="AU329" s="211" t="s">
        <v>91</v>
      </c>
      <c r="AV329" s="13" t="s">
        <v>91</v>
      </c>
      <c r="AW329" s="13" t="s">
        <v>42</v>
      </c>
      <c r="AX329" s="13" t="s">
        <v>82</v>
      </c>
      <c r="AY329" s="211" t="s">
        <v>142</v>
      </c>
    </row>
    <row r="330" spans="1:65" s="13" customFormat="1" ht="11.25">
      <c r="B330" s="201"/>
      <c r="C330" s="202"/>
      <c r="D330" s="199" t="s">
        <v>155</v>
      </c>
      <c r="E330" s="203" t="s">
        <v>44</v>
      </c>
      <c r="F330" s="204" t="s">
        <v>593</v>
      </c>
      <c r="G330" s="202"/>
      <c r="H330" s="205">
        <v>212.16</v>
      </c>
      <c r="I330" s="206"/>
      <c r="J330" s="202"/>
      <c r="K330" s="202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155</v>
      </c>
      <c r="AU330" s="211" t="s">
        <v>91</v>
      </c>
      <c r="AV330" s="13" t="s">
        <v>91</v>
      </c>
      <c r="AW330" s="13" t="s">
        <v>42</v>
      </c>
      <c r="AX330" s="13" t="s">
        <v>82</v>
      </c>
      <c r="AY330" s="211" t="s">
        <v>142</v>
      </c>
    </row>
    <row r="331" spans="1:65" s="13" customFormat="1" ht="11.25">
      <c r="B331" s="201"/>
      <c r="C331" s="202"/>
      <c r="D331" s="199" t="s">
        <v>155</v>
      </c>
      <c r="E331" s="203" t="s">
        <v>44</v>
      </c>
      <c r="F331" s="204" t="s">
        <v>594</v>
      </c>
      <c r="G331" s="202"/>
      <c r="H331" s="205">
        <v>132.24</v>
      </c>
      <c r="I331" s="206"/>
      <c r="J331" s="202"/>
      <c r="K331" s="202"/>
      <c r="L331" s="207"/>
      <c r="M331" s="208"/>
      <c r="N331" s="209"/>
      <c r="O331" s="209"/>
      <c r="P331" s="209"/>
      <c r="Q331" s="209"/>
      <c r="R331" s="209"/>
      <c r="S331" s="209"/>
      <c r="T331" s="210"/>
      <c r="AT331" s="211" t="s">
        <v>155</v>
      </c>
      <c r="AU331" s="211" t="s">
        <v>91</v>
      </c>
      <c r="AV331" s="13" t="s">
        <v>91</v>
      </c>
      <c r="AW331" s="13" t="s">
        <v>42</v>
      </c>
      <c r="AX331" s="13" t="s">
        <v>82</v>
      </c>
      <c r="AY331" s="211" t="s">
        <v>142</v>
      </c>
    </row>
    <row r="332" spans="1:65" s="13" customFormat="1" ht="22.5">
      <c r="B332" s="201"/>
      <c r="C332" s="202"/>
      <c r="D332" s="199" t="s">
        <v>155</v>
      </c>
      <c r="E332" s="203" t="s">
        <v>44</v>
      </c>
      <c r="F332" s="204" t="s">
        <v>595</v>
      </c>
      <c r="G332" s="202"/>
      <c r="H332" s="205">
        <v>410.88499999999999</v>
      </c>
      <c r="I332" s="206"/>
      <c r="J332" s="202"/>
      <c r="K332" s="202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155</v>
      </c>
      <c r="AU332" s="211" t="s">
        <v>91</v>
      </c>
      <c r="AV332" s="13" t="s">
        <v>91</v>
      </c>
      <c r="AW332" s="13" t="s">
        <v>42</v>
      </c>
      <c r="AX332" s="13" t="s">
        <v>82</v>
      </c>
      <c r="AY332" s="211" t="s">
        <v>142</v>
      </c>
    </row>
    <row r="333" spans="1:65" s="14" customFormat="1" ht="11.25">
      <c r="B333" s="212"/>
      <c r="C333" s="213"/>
      <c r="D333" s="199" t="s">
        <v>155</v>
      </c>
      <c r="E333" s="214" t="s">
        <v>44</v>
      </c>
      <c r="F333" s="215" t="s">
        <v>188</v>
      </c>
      <c r="G333" s="213"/>
      <c r="H333" s="216">
        <v>2472.3200000000002</v>
      </c>
      <c r="I333" s="217"/>
      <c r="J333" s="213"/>
      <c r="K333" s="213"/>
      <c r="L333" s="218"/>
      <c r="M333" s="219"/>
      <c r="N333" s="220"/>
      <c r="O333" s="220"/>
      <c r="P333" s="220"/>
      <c r="Q333" s="220"/>
      <c r="R333" s="220"/>
      <c r="S333" s="220"/>
      <c r="T333" s="221"/>
      <c r="AT333" s="222" t="s">
        <v>155</v>
      </c>
      <c r="AU333" s="222" t="s">
        <v>91</v>
      </c>
      <c r="AV333" s="14" t="s">
        <v>149</v>
      </c>
      <c r="AW333" s="14" t="s">
        <v>42</v>
      </c>
      <c r="AX333" s="14" t="s">
        <v>89</v>
      </c>
      <c r="AY333" s="222" t="s">
        <v>142</v>
      </c>
    </row>
    <row r="334" spans="1:65" s="2" customFormat="1" ht="21.75" customHeight="1">
      <c r="A334" s="35"/>
      <c r="B334" s="36"/>
      <c r="C334" s="181" t="s">
        <v>596</v>
      </c>
      <c r="D334" s="181" t="s">
        <v>144</v>
      </c>
      <c r="E334" s="182" t="s">
        <v>597</v>
      </c>
      <c r="F334" s="183" t="s">
        <v>598</v>
      </c>
      <c r="G334" s="184" t="s">
        <v>147</v>
      </c>
      <c r="H334" s="185">
        <v>2579.4899999999998</v>
      </c>
      <c r="I334" s="186"/>
      <c r="J334" s="187">
        <f>ROUND(I334*H334,2)</f>
        <v>0</v>
      </c>
      <c r="K334" s="183" t="s">
        <v>148</v>
      </c>
      <c r="L334" s="40"/>
      <c r="M334" s="188" t="s">
        <v>44</v>
      </c>
      <c r="N334" s="189" t="s">
        <v>53</v>
      </c>
      <c r="O334" s="65"/>
      <c r="P334" s="190">
        <f>O334*H334</f>
        <v>0</v>
      </c>
      <c r="Q334" s="190">
        <v>0</v>
      </c>
      <c r="R334" s="190">
        <f>Q334*H334</f>
        <v>0</v>
      </c>
      <c r="S334" s="190">
        <v>7.0000000000000007E-2</v>
      </c>
      <c r="T334" s="191">
        <f>S334*H334</f>
        <v>180.5643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2" t="s">
        <v>149</v>
      </c>
      <c r="AT334" s="192" t="s">
        <v>144</v>
      </c>
      <c r="AU334" s="192" t="s">
        <v>91</v>
      </c>
      <c r="AY334" s="17" t="s">
        <v>142</v>
      </c>
      <c r="BE334" s="193">
        <f>IF(N334="základní",J334,0)</f>
        <v>0</v>
      </c>
      <c r="BF334" s="193">
        <f>IF(N334="snížená",J334,0)</f>
        <v>0</v>
      </c>
      <c r="BG334" s="193">
        <f>IF(N334="zákl. přenesená",J334,0)</f>
        <v>0</v>
      </c>
      <c r="BH334" s="193">
        <f>IF(N334="sníž. přenesená",J334,0)</f>
        <v>0</v>
      </c>
      <c r="BI334" s="193">
        <f>IF(N334="nulová",J334,0)</f>
        <v>0</v>
      </c>
      <c r="BJ334" s="17" t="s">
        <v>89</v>
      </c>
      <c r="BK334" s="193">
        <f>ROUND(I334*H334,2)</f>
        <v>0</v>
      </c>
      <c r="BL334" s="17" t="s">
        <v>149</v>
      </c>
      <c r="BM334" s="192" t="s">
        <v>599</v>
      </c>
    </row>
    <row r="335" spans="1:65" s="2" customFormat="1" ht="11.25">
      <c r="A335" s="35"/>
      <c r="B335" s="36"/>
      <c r="C335" s="37"/>
      <c r="D335" s="194" t="s">
        <v>151</v>
      </c>
      <c r="E335" s="37"/>
      <c r="F335" s="195" t="s">
        <v>600</v>
      </c>
      <c r="G335" s="37"/>
      <c r="H335" s="37"/>
      <c r="I335" s="196"/>
      <c r="J335" s="37"/>
      <c r="K335" s="37"/>
      <c r="L335" s="40"/>
      <c r="M335" s="197"/>
      <c r="N335" s="198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7" t="s">
        <v>151</v>
      </c>
      <c r="AU335" s="17" t="s">
        <v>91</v>
      </c>
    </row>
    <row r="336" spans="1:65" s="13" customFormat="1" ht="22.5">
      <c r="B336" s="201"/>
      <c r="C336" s="202"/>
      <c r="D336" s="199" t="s">
        <v>155</v>
      </c>
      <c r="E336" s="203" t="s">
        <v>44</v>
      </c>
      <c r="F336" s="204" t="s">
        <v>601</v>
      </c>
      <c r="G336" s="202"/>
      <c r="H336" s="205">
        <v>107.17</v>
      </c>
      <c r="I336" s="206"/>
      <c r="J336" s="202"/>
      <c r="K336" s="202"/>
      <c r="L336" s="207"/>
      <c r="M336" s="208"/>
      <c r="N336" s="209"/>
      <c r="O336" s="209"/>
      <c r="P336" s="209"/>
      <c r="Q336" s="209"/>
      <c r="R336" s="209"/>
      <c r="S336" s="209"/>
      <c r="T336" s="210"/>
      <c r="AT336" s="211" t="s">
        <v>155</v>
      </c>
      <c r="AU336" s="211" t="s">
        <v>91</v>
      </c>
      <c r="AV336" s="13" t="s">
        <v>91</v>
      </c>
      <c r="AW336" s="13" t="s">
        <v>42</v>
      </c>
      <c r="AX336" s="13" t="s">
        <v>82</v>
      </c>
      <c r="AY336" s="211" t="s">
        <v>142</v>
      </c>
    </row>
    <row r="337" spans="1:65" s="13" customFormat="1" ht="22.5">
      <c r="B337" s="201"/>
      <c r="C337" s="202"/>
      <c r="D337" s="199" t="s">
        <v>155</v>
      </c>
      <c r="E337" s="203" t="s">
        <v>44</v>
      </c>
      <c r="F337" s="204" t="s">
        <v>590</v>
      </c>
      <c r="G337" s="202"/>
      <c r="H337" s="205">
        <v>839.63499999999999</v>
      </c>
      <c r="I337" s="206"/>
      <c r="J337" s="202"/>
      <c r="K337" s="202"/>
      <c r="L337" s="207"/>
      <c r="M337" s="208"/>
      <c r="N337" s="209"/>
      <c r="O337" s="209"/>
      <c r="P337" s="209"/>
      <c r="Q337" s="209"/>
      <c r="R337" s="209"/>
      <c r="S337" s="209"/>
      <c r="T337" s="210"/>
      <c r="AT337" s="211" t="s">
        <v>155</v>
      </c>
      <c r="AU337" s="211" t="s">
        <v>91</v>
      </c>
      <c r="AV337" s="13" t="s">
        <v>91</v>
      </c>
      <c r="AW337" s="13" t="s">
        <v>42</v>
      </c>
      <c r="AX337" s="13" t="s">
        <v>82</v>
      </c>
      <c r="AY337" s="211" t="s">
        <v>142</v>
      </c>
    </row>
    <row r="338" spans="1:65" s="13" customFormat="1" ht="11.25">
      <c r="B338" s="201"/>
      <c r="C338" s="202"/>
      <c r="D338" s="199" t="s">
        <v>155</v>
      </c>
      <c r="E338" s="203" t="s">
        <v>44</v>
      </c>
      <c r="F338" s="204" t="s">
        <v>591</v>
      </c>
      <c r="G338" s="202"/>
      <c r="H338" s="205">
        <v>752.4</v>
      </c>
      <c r="I338" s="206"/>
      <c r="J338" s="202"/>
      <c r="K338" s="202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155</v>
      </c>
      <c r="AU338" s="211" t="s">
        <v>91</v>
      </c>
      <c r="AV338" s="13" t="s">
        <v>91</v>
      </c>
      <c r="AW338" s="13" t="s">
        <v>42</v>
      </c>
      <c r="AX338" s="13" t="s">
        <v>82</v>
      </c>
      <c r="AY338" s="211" t="s">
        <v>142</v>
      </c>
    </row>
    <row r="339" spans="1:65" s="13" customFormat="1" ht="11.25">
      <c r="B339" s="201"/>
      <c r="C339" s="202"/>
      <c r="D339" s="199" t="s">
        <v>155</v>
      </c>
      <c r="E339" s="203" t="s">
        <v>44</v>
      </c>
      <c r="F339" s="204" t="s">
        <v>592</v>
      </c>
      <c r="G339" s="202"/>
      <c r="H339" s="205">
        <v>125</v>
      </c>
      <c r="I339" s="206"/>
      <c r="J339" s="202"/>
      <c r="K339" s="202"/>
      <c r="L339" s="207"/>
      <c r="M339" s="208"/>
      <c r="N339" s="209"/>
      <c r="O339" s="209"/>
      <c r="P339" s="209"/>
      <c r="Q339" s="209"/>
      <c r="R339" s="209"/>
      <c r="S339" s="209"/>
      <c r="T339" s="210"/>
      <c r="AT339" s="211" t="s">
        <v>155</v>
      </c>
      <c r="AU339" s="211" t="s">
        <v>91</v>
      </c>
      <c r="AV339" s="13" t="s">
        <v>91</v>
      </c>
      <c r="AW339" s="13" t="s">
        <v>42</v>
      </c>
      <c r="AX339" s="13" t="s">
        <v>82</v>
      </c>
      <c r="AY339" s="211" t="s">
        <v>142</v>
      </c>
    </row>
    <row r="340" spans="1:65" s="13" customFormat="1" ht="11.25">
      <c r="B340" s="201"/>
      <c r="C340" s="202"/>
      <c r="D340" s="199" t="s">
        <v>155</v>
      </c>
      <c r="E340" s="203" t="s">
        <v>44</v>
      </c>
      <c r="F340" s="204" t="s">
        <v>593</v>
      </c>
      <c r="G340" s="202"/>
      <c r="H340" s="205">
        <v>212.16</v>
      </c>
      <c r="I340" s="206"/>
      <c r="J340" s="202"/>
      <c r="K340" s="202"/>
      <c r="L340" s="207"/>
      <c r="M340" s="208"/>
      <c r="N340" s="209"/>
      <c r="O340" s="209"/>
      <c r="P340" s="209"/>
      <c r="Q340" s="209"/>
      <c r="R340" s="209"/>
      <c r="S340" s="209"/>
      <c r="T340" s="210"/>
      <c r="AT340" s="211" t="s">
        <v>155</v>
      </c>
      <c r="AU340" s="211" t="s">
        <v>91</v>
      </c>
      <c r="AV340" s="13" t="s">
        <v>91</v>
      </c>
      <c r="AW340" s="13" t="s">
        <v>42</v>
      </c>
      <c r="AX340" s="13" t="s">
        <v>82</v>
      </c>
      <c r="AY340" s="211" t="s">
        <v>142</v>
      </c>
    </row>
    <row r="341" spans="1:65" s="13" customFormat="1" ht="11.25">
      <c r="B341" s="201"/>
      <c r="C341" s="202"/>
      <c r="D341" s="199" t="s">
        <v>155</v>
      </c>
      <c r="E341" s="203" t="s">
        <v>44</v>
      </c>
      <c r="F341" s="204" t="s">
        <v>594</v>
      </c>
      <c r="G341" s="202"/>
      <c r="H341" s="205">
        <v>132.24</v>
      </c>
      <c r="I341" s="206"/>
      <c r="J341" s="202"/>
      <c r="K341" s="202"/>
      <c r="L341" s="207"/>
      <c r="M341" s="208"/>
      <c r="N341" s="209"/>
      <c r="O341" s="209"/>
      <c r="P341" s="209"/>
      <c r="Q341" s="209"/>
      <c r="R341" s="209"/>
      <c r="S341" s="209"/>
      <c r="T341" s="210"/>
      <c r="AT341" s="211" t="s">
        <v>155</v>
      </c>
      <c r="AU341" s="211" t="s">
        <v>91</v>
      </c>
      <c r="AV341" s="13" t="s">
        <v>91</v>
      </c>
      <c r="AW341" s="13" t="s">
        <v>42</v>
      </c>
      <c r="AX341" s="13" t="s">
        <v>82</v>
      </c>
      <c r="AY341" s="211" t="s">
        <v>142</v>
      </c>
    </row>
    <row r="342" spans="1:65" s="13" customFormat="1" ht="22.5">
      <c r="B342" s="201"/>
      <c r="C342" s="202"/>
      <c r="D342" s="199" t="s">
        <v>155</v>
      </c>
      <c r="E342" s="203" t="s">
        <v>44</v>
      </c>
      <c r="F342" s="204" t="s">
        <v>595</v>
      </c>
      <c r="G342" s="202"/>
      <c r="H342" s="205">
        <v>410.88499999999999</v>
      </c>
      <c r="I342" s="206"/>
      <c r="J342" s="202"/>
      <c r="K342" s="202"/>
      <c r="L342" s="207"/>
      <c r="M342" s="208"/>
      <c r="N342" s="209"/>
      <c r="O342" s="209"/>
      <c r="P342" s="209"/>
      <c r="Q342" s="209"/>
      <c r="R342" s="209"/>
      <c r="S342" s="209"/>
      <c r="T342" s="210"/>
      <c r="AT342" s="211" t="s">
        <v>155</v>
      </c>
      <c r="AU342" s="211" t="s">
        <v>91</v>
      </c>
      <c r="AV342" s="13" t="s">
        <v>91</v>
      </c>
      <c r="AW342" s="13" t="s">
        <v>42</v>
      </c>
      <c r="AX342" s="13" t="s">
        <v>82</v>
      </c>
      <c r="AY342" s="211" t="s">
        <v>142</v>
      </c>
    </row>
    <row r="343" spans="1:65" s="14" customFormat="1" ht="11.25">
      <c r="B343" s="212"/>
      <c r="C343" s="213"/>
      <c r="D343" s="199" t="s">
        <v>155</v>
      </c>
      <c r="E343" s="214" t="s">
        <v>44</v>
      </c>
      <c r="F343" s="215" t="s">
        <v>188</v>
      </c>
      <c r="G343" s="213"/>
      <c r="H343" s="216">
        <v>2579.4899999999998</v>
      </c>
      <c r="I343" s="217"/>
      <c r="J343" s="213"/>
      <c r="K343" s="213"/>
      <c r="L343" s="218"/>
      <c r="M343" s="219"/>
      <c r="N343" s="220"/>
      <c r="O343" s="220"/>
      <c r="P343" s="220"/>
      <c r="Q343" s="220"/>
      <c r="R343" s="220"/>
      <c r="S343" s="220"/>
      <c r="T343" s="221"/>
      <c r="AT343" s="222" t="s">
        <v>155</v>
      </c>
      <c r="AU343" s="222" t="s">
        <v>91</v>
      </c>
      <c r="AV343" s="14" t="s">
        <v>149</v>
      </c>
      <c r="AW343" s="14" t="s">
        <v>42</v>
      </c>
      <c r="AX343" s="14" t="s">
        <v>89</v>
      </c>
      <c r="AY343" s="222" t="s">
        <v>142</v>
      </c>
    </row>
    <row r="344" spans="1:65" s="2" customFormat="1" ht="16.5" customHeight="1">
      <c r="A344" s="35"/>
      <c r="B344" s="36"/>
      <c r="C344" s="181" t="s">
        <v>602</v>
      </c>
      <c r="D344" s="181" t="s">
        <v>144</v>
      </c>
      <c r="E344" s="182" t="s">
        <v>603</v>
      </c>
      <c r="F344" s="183" t="s">
        <v>604</v>
      </c>
      <c r="G344" s="184" t="s">
        <v>147</v>
      </c>
      <c r="H344" s="185">
        <v>752.4</v>
      </c>
      <c r="I344" s="186"/>
      <c r="J344" s="187">
        <f>ROUND(I344*H344,2)</f>
        <v>0</v>
      </c>
      <c r="K344" s="183" t="s">
        <v>148</v>
      </c>
      <c r="L344" s="40"/>
      <c r="M344" s="188" t="s">
        <v>44</v>
      </c>
      <c r="N344" s="189" t="s">
        <v>53</v>
      </c>
      <c r="O344" s="65"/>
      <c r="P344" s="190">
        <f>O344*H344</f>
        <v>0</v>
      </c>
      <c r="Q344" s="190">
        <v>0</v>
      </c>
      <c r="R344" s="190">
        <f>Q344*H344</f>
        <v>0</v>
      </c>
      <c r="S344" s="190">
        <v>6.5000000000000002E-2</v>
      </c>
      <c r="T344" s="191">
        <f>S344*H344</f>
        <v>48.905999999999999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2" t="s">
        <v>149</v>
      </c>
      <c r="AT344" s="192" t="s">
        <v>144</v>
      </c>
      <c r="AU344" s="192" t="s">
        <v>91</v>
      </c>
      <c r="AY344" s="17" t="s">
        <v>142</v>
      </c>
      <c r="BE344" s="193">
        <f>IF(N344="základní",J344,0)</f>
        <v>0</v>
      </c>
      <c r="BF344" s="193">
        <f>IF(N344="snížená",J344,0)</f>
        <v>0</v>
      </c>
      <c r="BG344" s="193">
        <f>IF(N344="zákl. přenesená",J344,0)</f>
        <v>0</v>
      </c>
      <c r="BH344" s="193">
        <f>IF(N344="sníž. přenesená",J344,0)</f>
        <v>0</v>
      </c>
      <c r="BI344" s="193">
        <f>IF(N344="nulová",J344,0)</f>
        <v>0</v>
      </c>
      <c r="BJ344" s="17" t="s">
        <v>89</v>
      </c>
      <c r="BK344" s="193">
        <f>ROUND(I344*H344,2)</f>
        <v>0</v>
      </c>
      <c r="BL344" s="17" t="s">
        <v>149</v>
      </c>
      <c r="BM344" s="192" t="s">
        <v>605</v>
      </c>
    </row>
    <row r="345" spans="1:65" s="2" customFormat="1" ht="11.25">
      <c r="A345" s="35"/>
      <c r="B345" s="36"/>
      <c r="C345" s="37"/>
      <c r="D345" s="194" t="s">
        <v>151</v>
      </c>
      <c r="E345" s="37"/>
      <c r="F345" s="195" t="s">
        <v>606</v>
      </c>
      <c r="G345" s="37"/>
      <c r="H345" s="37"/>
      <c r="I345" s="196"/>
      <c r="J345" s="37"/>
      <c r="K345" s="37"/>
      <c r="L345" s="40"/>
      <c r="M345" s="197"/>
      <c r="N345" s="198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7" t="s">
        <v>151</v>
      </c>
      <c r="AU345" s="17" t="s">
        <v>91</v>
      </c>
    </row>
    <row r="346" spans="1:65" s="13" customFormat="1" ht="11.25">
      <c r="B346" s="201"/>
      <c r="C346" s="202"/>
      <c r="D346" s="199" t="s">
        <v>155</v>
      </c>
      <c r="E346" s="203" t="s">
        <v>44</v>
      </c>
      <c r="F346" s="204" t="s">
        <v>607</v>
      </c>
      <c r="G346" s="202"/>
      <c r="H346" s="205">
        <v>752.4</v>
      </c>
      <c r="I346" s="206"/>
      <c r="J346" s="202"/>
      <c r="K346" s="202"/>
      <c r="L346" s="207"/>
      <c r="M346" s="208"/>
      <c r="N346" s="209"/>
      <c r="O346" s="209"/>
      <c r="P346" s="209"/>
      <c r="Q346" s="209"/>
      <c r="R346" s="209"/>
      <c r="S346" s="209"/>
      <c r="T346" s="210"/>
      <c r="AT346" s="211" t="s">
        <v>155</v>
      </c>
      <c r="AU346" s="211" t="s">
        <v>91</v>
      </c>
      <c r="AV346" s="13" t="s">
        <v>91</v>
      </c>
      <c r="AW346" s="13" t="s">
        <v>42</v>
      </c>
      <c r="AX346" s="13" t="s">
        <v>89</v>
      </c>
      <c r="AY346" s="211" t="s">
        <v>142</v>
      </c>
    </row>
    <row r="347" spans="1:65" s="2" customFormat="1" ht="21.75" customHeight="1">
      <c r="A347" s="35"/>
      <c r="B347" s="36"/>
      <c r="C347" s="181" t="s">
        <v>608</v>
      </c>
      <c r="D347" s="181" t="s">
        <v>144</v>
      </c>
      <c r="E347" s="182" t="s">
        <v>609</v>
      </c>
      <c r="F347" s="183" t="s">
        <v>610</v>
      </c>
      <c r="G347" s="184" t="s">
        <v>147</v>
      </c>
      <c r="H347" s="185">
        <v>752.4</v>
      </c>
      <c r="I347" s="186"/>
      <c r="J347" s="187">
        <f>ROUND(I347*H347,2)</f>
        <v>0</v>
      </c>
      <c r="K347" s="183" t="s">
        <v>148</v>
      </c>
      <c r="L347" s="40"/>
      <c r="M347" s="188" t="s">
        <v>44</v>
      </c>
      <c r="N347" s="189" t="s">
        <v>53</v>
      </c>
      <c r="O347" s="65"/>
      <c r="P347" s="190">
        <f>O347*H347</f>
        <v>0</v>
      </c>
      <c r="Q347" s="190">
        <v>0</v>
      </c>
      <c r="R347" s="190">
        <f>Q347*H347</f>
        <v>0</v>
      </c>
      <c r="S347" s="190">
        <v>7.0000000000000007E-2</v>
      </c>
      <c r="T347" s="191">
        <f>S347*H347</f>
        <v>52.668000000000006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2" t="s">
        <v>149</v>
      </c>
      <c r="AT347" s="192" t="s">
        <v>144</v>
      </c>
      <c r="AU347" s="192" t="s">
        <v>91</v>
      </c>
      <c r="AY347" s="17" t="s">
        <v>142</v>
      </c>
      <c r="BE347" s="193">
        <f>IF(N347="základní",J347,0)</f>
        <v>0</v>
      </c>
      <c r="BF347" s="193">
        <f>IF(N347="snížená",J347,0)</f>
        <v>0</v>
      </c>
      <c r="BG347" s="193">
        <f>IF(N347="zákl. přenesená",J347,0)</f>
        <v>0</v>
      </c>
      <c r="BH347" s="193">
        <f>IF(N347="sníž. přenesená",J347,0)</f>
        <v>0</v>
      </c>
      <c r="BI347" s="193">
        <f>IF(N347="nulová",J347,0)</f>
        <v>0</v>
      </c>
      <c r="BJ347" s="17" t="s">
        <v>89</v>
      </c>
      <c r="BK347" s="193">
        <f>ROUND(I347*H347,2)</f>
        <v>0</v>
      </c>
      <c r="BL347" s="17" t="s">
        <v>149</v>
      </c>
      <c r="BM347" s="192" t="s">
        <v>611</v>
      </c>
    </row>
    <row r="348" spans="1:65" s="2" customFormat="1" ht="11.25">
      <c r="A348" s="35"/>
      <c r="B348" s="36"/>
      <c r="C348" s="37"/>
      <c r="D348" s="194" t="s">
        <v>151</v>
      </c>
      <c r="E348" s="37"/>
      <c r="F348" s="195" t="s">
        <v>612</v>
      </c>
      <c r="G348" s="37"/>
      <c r="H348" s="37"/>
      <c r="I348" s="196"/>
      <c r="J348" s="37"/>
      <c r="K348" s="37"/>
      <c r="L348" s="40"/>
      <c r="M348" s="197"/>
      <c r="N348" s="198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7" t="s">
        <v>151</v>
      </c>
      <c r="AU348" s="17" t="s">
        <v>91</v>
      </c>
    </row>
    <row r="349" spans="1:65" s="13" customFormat="1" ht="11.25">
      <c r="B349" s="201"/>
      <c r="C349" s="202"/>
      <c r="D349" s="199" t="s">
        <v>155</v>
      </c>
      <c r="E349" s="203" t="s">
        <v>44</v>
      </c>
      <c r="F349" s="204" t="s">
        <v>607</v>
      </c>
      <c r="G349" s="202"/>
      <c r="H349" s="205">
        <v>752.4</v>
      </c>
      <c r="I349" s="206"/>
      <c r="J349" s="202"/>
      <c r="K349" s="202"/>
      <c r="L349" s="207"/>
      <c r="M349" s="208"/>
      <c r="N349" s="209"/>
      <c r="O349" s="209"/>
      <c r="P349" s="209"/>
      <c r="Q349" s="209"/>
      <c r="R349" s="209"/>
      <c r="S349" s="209"/>
      <c r="T349" s="210"/>
      <c r="AT349" s="211" t="s">
        <v>155</v>
      </c>
      <c r="AU349" s="211" t="s">
        <v>91</v>
      </c>
      <c r="AV349" s="13" t="s">
        <v>91</v>
      </c>
      <c r="AW349" s="13" t="s">
        <v>42</v>
      </c>
      <c r="AX349" s="13" t="s">
        <v>89</v>
      </c>
      <c r="AY349" s="211" t="s">
        <v>142</v>
      </c>
    </row>
    <row r="350" spans="1:65" s="2" customFormat="1" ht="21.75" customHeight="1">
      <c r="A350" s="35"/>
      <c r="B350" s="36"/>
      <c r="C350" s="181" t="s">
        <v>613</v>
      </c>
      <c r="D350" s="181" t="s">
        <v>144</v>
      </c>
      <c r="E350" s="182" t="s">
        <v>614</v>
      </c>
      <c r="F350" s="183" t="s">
        <v>615</v>
      </c>
      <c r="G350" s="184" t="s">
        <v>147</v>
      </c>
      <c r="H350" s="185">
        <v>590</v>
      </c>
      <c r="I350" s="186"/>
      <c r="J350" s="187">
        <f>ROUND(I350*H350,2)</f>
        <v>0</v>
      </c>
      <c r="K350" s="183" t="s">
        <v>148</v>
      </c>
      <c r="L350" s="40"/>
      <c r="M350" s="188" t="s">
        <v>44</v>
      </c>
      <c r="N350" s="189" t="s">
        <v>53</v>
      </c>
      <c r="O350" s="65"/>
      <c r="P350" s="190">
        <f>O350*H350</f>
        <v>0</v>
      </c>
      <c r="Q350" s="190">
        <v>0</v>
      </c>
      <c r="R350" s="190">
        <f>Q350*H350</f>
        <v>0</v>
      </c>
      <c r="S350" s="190">
        <v>7.4999999999999997E-2</v>
      </c>
      <c r="T350" s="191">
        <f>S350*H350</f>
        <v>44.25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2" t="s">
        <v>149</v>
      </c>
      <c r="AT350" s="192" t="s">
        <v>144</v>
      </c>
      <c r="AU350" s="192" t="s">
        <v>91</v>
      </c>
      <c r="AY350" s="17" t="s">
        <v>142</v>
      </c>
      <c r="BE350" s="193">
        <f>IF(N350="základní",J350,0)</f>
        <v>0</v>
      </c>
      <c r="BF350" s="193">
        <f>IF(N350="snížená",J350,0)</f>
        <v>0</v>
      </c>
      <c r="BG350" s="193">
        <f>IF(N350="zákl. přenesená",J350,0)</f>
        <v>0</v>
      </c>
      <c r="BH350" s="193">
        <f>IF(N350="sníž. přenesená",J350,0)</f>
        <v>0</v>
      </c>
      <c r="BI350" s="193">
        <f>IF(N350="nulová",J350,0)</f>
        <v>0</v>
      </c>
      <c r="BJ350" s="17" t="s">
        <v>89</v>
      </c>
      <c r="BK350" s="193">
        <f>ROUND(I350*H350,2)</f>
        <v>0</v>
      </c>
      <c r="BL350" s="17" t="s">
        <v>149</v>
      </c>
      <c r="BM350" s="192" t="s">
        <v>616</v>
      </c>
    </row>
    <row r="351" spans="1:65" s="2" customFormat="1" ht="11.25">
      <c r="A351" s="35"/>
      <c r="B351" s="36"/>
      <c r="C351" s="37"/>
      <c r="D351" s="194" t="s">
        <v>151</v>
      </c>
      <c r="E351" s="37"/>
      <c r="F351" s="195" t="s">
        <v>617</v>
      </c>
      <c r="G351" s="37"/>
      <c r="H351" s="37"/>
      <c r="I351" s="196"/>
      <c r="J351" s="37"/>
      <c r="K351" s="37"/>
      <c r="L351" s="40"/>
      <c r="M351" s="197"/>
      <c r="N351" s="198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7" t="s">
        <v>151</v>
      </c>
      <c r="AU351" s="17" t="s">
        <v>91</v>
      </c>
    </row>
    <row r="352" spans="1:65" s="2" customFormat="1" ht="19.5">
      <c r="A352" s="35"/>
      <c r="B352" s="36"/>
      <c r="C352" s="37"/>
      <c r="D352" s="199" t="s">
        <v>153</v>
      </c>
      <c r="E352" s="37"/>
      <c r="F352" s="200" t="s">
        <v>618</v>
      </c>
      <c r="G352" s="37"/>
      <c r="H352" s="37"/>
      <c r="I352" s="196"/>
      <c r="J352" s="37"/>
      <c r="K352" s="37"/>
      <c r="L352" s="40"/>
      <c r="M352" s="197"/>
      <c r="N352" s="198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7" t="s">
        <v>153</v>
      </c>
      <c r="AU352" s="17" t="s">
        <v>91</v>
      </c>
    </row>
    <row r="353" spans="1:65" s="13" customFormat="1" ht="11.25">
      <c r="B353" s="201"/>
      <c r="C353" s="202"/>
      <c r="D353" s="199" t="s">
        <v>155</v>
      </c>
      <c r="E353" s="203" t="s">
        <v>44</v>
      </c>
      <c r="F353" s="204" t="s">
        <v>619</v>
      </c>
      <c r="G353" s="202"/>
      <c r="H353" s="205">
        <v>590</v>
      </c>
      <c r="I353" s="206"/>
      <c r="J353" s="202"/>
      <c r="K353" s="202"/>
      <c r="L353" s="207"/>
      <c r="M353" s="208"/>
      <c r="N353" s="209"/>
      <c r="O353" s="209"/>
      <c r="P353" s="209"/>
      <c r="Q353" s="209"/>
      <c r="R353" s="209"/>
      <c r="S353" s="209"/>
      <c r="T353" s="210"/>
      <c r="AT353" s="211" t="s">
        <v>155</v>
      </c>
      <c r="AU353" s="211" t="s">
        <v>91</v>
      </c>
      <c r="AV353" s="13" t="s">
        <v>91</v>
      </c>
      <c r="AW353" s="13" t="s">
        <v>42</v>
      </c>
      <c r="AX353" s="13" t="s">
        <v>89</v>
      </c>
      <c r="AY353" s="211" t="s">
        <v>142</v>
      </c>
    </row>
    <row r="354" spans="1:65" s="2" customFormat="1" ht="21.75" customHeight="1">
      <c r="A354" s="35"/>
      <c r="B354" s="36"/>
      <c r="C354" s="181" t="s">
        <v>620</v>
      </c>
      <c r="D354" s="181" t="s">
        <v>144</v>
      </c>
      <c r="E354" s="182" t="s">
        <v>621</v>
      </c>
      <c r="F354" s="183" t="s">
        <v>622</v>
      </c>
      <c r="G354" s="184" t="s">
        <v>147</v>
      </c>
      <c r="H354" s="185">
        <v>885</v>
      </c>
      <c r="I354" s="186"/>
      <c r="J354" s="187">
        <f>ROUND(I354*H354,2)</f>
        <v>0</v>
      </c>
      <c r="K354" s="183" t="s">
        <v>148</v>
      </c>
      <c r="L354" s="40"/>
      <c r="M354" s="188" t="s">
        <v>44</v>
      </c>
      <c r="N354" s="189" t="s">
        <v>53</v>
      </c>
      <c r="O354" s="65"/>
      <c r="P354" s="190">
        <f>O354*H354</f>
        <v>0</v>
      </c>
      <c r="Q354" s="190">
        <v>0</v>
      </c>
      <c r="R354" s="190">
        <f>Q354*H354</f>
        <v>0</v>
      </c>
      <c r="S354" s="190">
        <v>7.4999999999999997E-2</v>
      </c>
      <c r="T354" s="191">
        <f>S354*H354</f>
        <v>66.375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2" t="s">
        <v>149</v>
      </c>
      <c r="AT354" s="192" t="s">
        <v>144</v>
      </c>
      <c r="AU354" s="192" t="s">
        <v>91</v>
      </c>
      <c r="AY354" s="17" t="s">
        <v>142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7" t="s">
        <v>89</v>
      </c>
      <c r="BK354" s="193">
        <f>ROUND(I354*H354,2)</f>
        <v>0</v>
      </c>
      <c r="BL354" s="17" t="s">
        <v>149</v>
      </c>
      <c r="BM354" s="192" t="s">
        <v>623</v>
      </c>
    </row>
    <row r="355" spans="1:65" s="2" customFormat="1" ht="11.25">
      <c r="A355" s="35"/>
      <c r="B355" s="36"/>
      <c r="C355" s="37"/>
      <c r="D355" s="194" t="s">
        <v>151</v>
      </c>
      <c r="E355" s="37"/>
      <c r="F355" s="195" t="s">
        <v>624</v>
      </c>
      <c r="G355" s="37"/>
      <c r="H355" s="37"/>
      <c r="I355" s="196"/>
      <c r="J355" s="37"/>
      <c r="K355" s="37"/>
      <c r="L355" s="40"/>
      <c r="M355" s="197"/>
      <c r="N355" s="198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7" t="s">
        <v>151</v>
      </c>
      <c r="AU355" s="17" t="s">
        <v>91</v>
      </c>
    </row>
    <row r="356" spans="1:65" s="13" customFormat="1" ht="11.25">
      <c r="B356" s="201"/>
      <c r="C356" s="202"/>
      <c r="D356" s="199" t="s">
        <v>155</v>
      </c>
      <c r="E356" s="203" t="s">
        <v>44</v>
      </c>
      <c r="F356" s="204" t="s">
        <v>625</v>
      </c>
      <c r="G356" s="202"/>
      <c r="H356" s="205">
        <v>885</v>
      </c>
      <c r="I356" s="206"/>
      <c r="J356" s="202"/>
      <c r="K356" s="202"/>
      <c r="L356" s="207"/>
      <c r="M356" s="208"/>
      <c r="N356" s="209"/>
      <c r="O356" s="209"/>
      <c r="P356" s="209"/>
      <c r="Q356" s="209"/>
      <c r="R356" s="209"/>
      <c r="S356" s="209"/>
      <c r="T356" s="210"/>
      <c r="AT356" s="211" t="s">
        <v>155</v>
      </c>
      <c r="AU356" s="211" t="s">
        <v>91</v>
      </c>
      <c r="AV356" s="13" t="s">
        <v>91</v>
      </c>
      <c r="AW356" s="13" t="s">
        <v>42</v>
      </c>
      <c r="AX356" s="13" t="s">
        <v>89</v>
      </c>
      <c r="AY356" s="211" t="s">
        <v>142</v>
      </c>
    </row>
    <row r="357" spans="1:65" s="2" customFormat="1" ht="16.5" customHeight="1">
      <c r="A357" s="35"/>
      <c r="B357" s="36"/>
      <c r="C357" s="181" t="s">
        <v>626</v>
      </c>
      <c r="D357" s="181" t="s">
        <v>144</v>
      </c>
      <c r="E357" s="182" t="s">
        <v>627</v>
      </c>
      <c r="F357" s="183" t="s">
        <v>628</v>
      </c>
      <c r="G357" s="184" t="s">
        <v>147</v>
      </c>
      <c r="H357" s="185">
        <v>563.65800000000002</v>
      </c>
      <c r="I357" s="186"/>
      <c r="J357" s="187">
        <f>ROUND(I357*H357,2)</f>
        <v>0</v>
      </c>
      <c r="K357" s="183" t="s">
        <v>148</v>
      </c>
      <c r="L357" s="40"/>
      <c r="M357" s="188" t="s">
        <v>44</v>
      </c>
      <c r="N357" s="189" t="s">
        <v>53</v>
      </c>
      <c r="O357" s="65"/>
      <c r="P357" s="190">
        <f>O357*H357</f>
        <v>0</v>
      </c>
      <c r="Q357" s="190">
        <v>0</v>
      </c>
      <c r="R357" s="190">
        <f>Q357*H357</f>
        <v>0</v>
      </c>
      <c r="S357" s="190">
        <v>0</v>
      </c>
      <c r="T357" s="191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92" t="s">
        <v>149</v>
      </c>
      <c r="AT357" s="192" t="s">
        <v>144</v>
      </c>
      <c r="AU357" s="192" t="s">
        <v>91</v>
      </c>
      <c r="AY357" s="17" t="s">
        <v>142</v>
      </c>
      <c r="BE357" s="193">
        <f>IF(N357="základní",J357,0)</f>
        <v>0</v>
      </c>
      <c r="BF357" s="193">
        <f>IF(N357="snížená",J357,0)</f>
        <v>0</v>
      </c>
      <c r="BG357" s="193">
        <f>IF(N357="zákl. přenesená",J357,0)</f>
        <v>0</v>
      </c>
      <c r="BH357" s="193">
        <f>IF(N357="sníž. přenesená",J357,0)</f>
        <v>0</v>
      </c>
      <c r="BI357" s="193">
        <f>IF(N357="nulová",J357,0)</f>
        <v>0</v>
      </c>
      <c r="BJ357" s="17" t="s">
        <v>89</v>
      </c>
      <c r="BK357" s="193">
        <f>ROUND(I357*H357,2)</f>
        <v>0</v>
      </c>
      <c r="BL357" s="17" t="s">
        <v>149</v>
      </c>
      <c r="BM357" s="192" t="s">
        <v>629</v>
      </c>
    </row>
    <row r="358" spans="1:65" s="2" customFormat="1" ht="11.25">
      <c r="A358" s="35"/>
      <c r="B358" s="36"/>
      <c r="C358" s="37"/>
      <c r="D358" s="194" t="s">
        <v>151</v>
      </c>
      <c r="E358" s="37"/>
      <c r="F358" s="195" t="s">
        <v>630</v>
      </c>
      <c r="G358" s="37"/>
      <c r="H358" s="37"/>
      <c r="I358" s="196"/>
      <c r="J358" s="37"/>
      <c r="K358" s="37"/>
      <c r="L358" s="40"/>
      <c r="M358" s="197"/>
      <c r="N358" s="198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7" t="s">
        <v>151</v>
      </c>
      <c r="AU358" s="17" t="s">
        <v>91</v>
      </c>
    </row>
    <row r="359" spans="1:65" s="13" customFormat="1" ht="11.25">
      <c r="B359" s="201"/>
      <c r="C359" s="202"/>
      <c r="D359" s="199" t="s">
        <v>155</v>
      </c>
      <c r="E359" s="203" t="s">
        <v>44</v>
      </c>
      <c r="F359" s="204" t="s">
        <v>631</v>
      </c>
      <c r="G359" s="202"/>
      <c r="H359" s="205">
        <v>114.941</v>
      </c>
      <c r="I359" s="206"/>
      <c r="J359" s="202"/>
      <c r="K359" s="202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155</v>
      </c>
      <c r="AU359" s="211" t="s">
        <v>91</v>
      </c>
      <c r="AV359" s="13" t="s">
        <v>91</v>
      </c>
      <c r="AW359" s="13" t="s">
        <v>42</v>
      </c>
      <c r="AX359" s="13" t="s">
        <v>82</v>
      </c>
      <c r="AY359" s="211" t="s">
        <v>142</v>
      </c>
    </row>
    <row r="360" spans="1:65" s="13" customFormat="1" ht="11.25">
      <c r="B360" s="201"/>
      <c r="C360" s="202"/>
      <c r="D360" s="199" t="s">
        <v>155</v>
      </c>
      <c r="E360" s="203" t="s">
        <v>44</v>
      </c>
      <c r="F360" s="204" t="s">
        <v>632</v>
      </c>
      <c r="G360" s="202"/>
      <c r="H360" s="205">
        <v>225.72</v>
      </c>
      <c r="I360" s="206"/>
      <c r="J360" s="202"/>
      <c r="K360" s="202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155</v>
      </c>
      <c r="AU360" s="211" t="s">
        <v>91</v>
      </c>
      <c r="AV360" s="13" t="s">
        <v>91</v>
      </c>
      <c r="AW360" s="13" t="s">
        <v>42</v>
      </c>
      <c r="AX360" s="13" t="s">
        <v>82</v>
      </c>
      <c r="AY360" s="211" t="s">
        <v>142</v>
      </c>
    </row>
    <row r="361" spans="1:65" s="13" customFormat="1" ht="11.25">
      <c r="B361" s="201"/>
      <c r="C361" s="202"/>
      <c r="D361" s="199" t="s">
        <v>155</v>
      </c>
      <c r="E361" s="203" t="s">
        <v>44</v>
      </c>
      <c r="F361" s="204" t="s">
        <v>633</v>
      </c>
      <c r="G361" s="202"/>
      <c r="H361" s="205">
        <v>37.5</v>
      </c>
      <c r="I361" s="206"/>
      <c r="J361" s="202"/>
      <c r="K361" s="202"/>
      <c r="L361" s="207"/>
      <c r="M361" s="208"/>
      <c r="N361" s="209"/>
      <c r="O361" s="209"/>
      <c r="P361" s="209"/>
      <c r="Q361" s="209"/>
      <c r="R361" s="209"/>
      <c r="S361" s="209"/>
      <c r="T361" s="210"/>
      <c r="AT361" s="211" t="s">
        <v>155</v>
      </c>
      <c r="AU361" s="211" t="s">
        <v>91</v>
      </c>
      <c r="AV361" s="13" t="s">
        <v>91</v>
      </c>
      <c r="AW361" s="13" t="s">
        <v>42</v>
      </c>
      <c r="AX361" s="13" t="s">
        <v>82</v>
      </c>
      <c r="AY361" s="211" t="s">
        <v>142</v>
      </c>
    </row>
    <row r="362" spans="1:65" s="13" customFormat="1" ht="11.25">
      <c r="B362" s="201"/>
      <c r="C362" s="202"/>
      <c r="D362" s="199" t="s">
        <v>155</v>
      </c>
      <c r="E362" s="203" t="s">
        <v>44</v>
      </c>
      <c r="F362" s="204" t="s">
        <v>634</v>
      </c>
      <c r="G362" s="202"/>
      <c r="H362" s="205">
        <v>63.648000000000003</v>
      </c>
      <c r="I362" s="206"/>
      <c r="J362" s="202"/>
      <c r="K362" s="202"/>
      <c r="L362" s="207"/>
      <c r="M362" s="208"/>
      <c r="N362" s="209"/>
      <c r="O362" s="209"/>
      <c r="P362" s="209"/>
      <c r="Q362" s="209"/>
      <c r="R362" s="209"/>
      <c r="S362" s="209"/>
      <c r="T362" s="210"/>
      <c r="AT362" s="211" t="s">
        <v>155</v>
      </c>
      <c r="AU362" s="211" t="s">
        <v>91</v>
      </c>
      <c r="AV362" s="13" t="s">
        <v>91</v>
      </c>
      <c r="AW362" s="13" t="s">
        <v>42</v>
      </c>
      <c r="AX362" s="13" t="s">
        <v>82</v>
      </c>
      <c r="AY362" s="211" t="s">
        <v>142</v>
      </c>
    </row>
    <row r="363" spans="1:65" s="13" customFormat="1" ht="11.25">
      <c r="B363" s="201"/>
      <c r="C363" s="202"/>
      <c r="D363" s="199" t="s">
        <v>155</v>
      </c>
      <c r="E363" s="203" t="s">
        <v>44</v>
      </c>
      <c r="F363" s="204" t="s">
        <v>635</v>
      </c>
      <c r="G363" s="202"/>
      <c r="H363" s="205">
        <v>39.671999999999997</v>
      </c>
      <c r="I363" s="206"/>
      <c r="J363" s="202"/>
      <c r="K363" s="202"/>
      <c r="L363" s="207"/>
      <c r="M363" s="208"/>
      <c r="N363" s="209"/>
      <c r="O363" s="209"/>
      <c r="P363" s="209"/>
      <c r="Q363" s="209"/>
      <c r="R363" s="209"/>
      <c r="S363" s="209"/>
      <c r="T363" s="210"/>
      <c r="AT363" s="211" t="s">
        <v>155</v>
      </c>
      <c r="AU363" s="211" t="s">
        <v>91</v>
      </c>
      <c r="AV363" s="13" t="s">
        <v>91</v>
      </c>
      <c r="AW363" s="13" t="s">
        <v>42</v>
      </c>
      <c r="AX363" s="13" t="s">
        <v>82</v>
      </c>
      <c r="AY363" s="211" t="s">
        <v>142</v>
      </c>
    </row>
    <row r="364" spans="1:65" s="13" customFormat="1" ht="11.25">
      <c r="B364" s="201"/>
      <c r="C364" s="202"/>
      <c r="D364" s="199" t="s">
        <v>155</v>
      </c>
      <c r="E364" s="203" t="s">
        <v>44</v>
      </c>
      <c r="F364" s="204" t="s">
        <v>636</v>
      </c>
      <c r="G364" s="202"/>
      <c r="H364" s="205">
        <v>82.177000000000007</v>
      </c>
      <c r="I364" s="206"/>
      <c r="J364" s="202"/>
      <c r="K364" s="202"/>
      <c r="L364" s="207"/>
      <c r="M364" s="208"/>
      <c r="N364" s="209"/>
      <c r="O364" s="209"/>
      <c r="P364" s="209"/>
      <c r="Q364" s="209"/>
      <c r="R364" s="209"/>
      <c r="S364" s="209"/>
      <c r="T364" s="210"/>
      <c r="AT364" s="211" t="s">
        <v>155</v>
      </c>
      <c r="AU364" s="211" t="s">
        <v>91</v>
      </c>
      <c r="AV364" s="13" t="s">
        <v>91</v>
      </c>
      <c r="AW364" s="13" t="s">
        <v>42</v>
      </c>
      <c r="AX364" s="13" t="s">
        <v>82</v>
      </c>
      <c r="AY364" s="211" t="s">
        <v>142</v>
      </c>
    </row>
    <row r="365" spans="1:65" s="14" customFormat="1" ht="11.25">
      <c r="B365" s="212"/>
      <c r="C365" s="213"/>
      <c r="D365" s="199" t="s">
        <v>155</v>
      </c>
      <c r="E365" s="214" t="s">
        <v>44</v>
      </c>
      <c r="F365" s="215" t="s">
        <v>188</v>
      </c>
      <c r="G365" s="213"/>
      <c r="H365" s="216">
        <v>563.65800000000002</v>
      </c>
      <c r="I365" s="217"/>
      <c r="J365" s="213"/>
      <c r="K365" s="213"/>
      <c r="L365" s="218"/>
      <c r="M365" s="219"/>
      <c r="N365" s="220"/>
      <c r="O365" s="220"/>
      <c r="P365" s="220"/>
      <c r="Q365" s="220"/>
      <c r="R365" s="220"/>
      <c r="S365" s="220"/>
      <c r="T365" s="221"/>
      <c r="AT365" s="222" t="s">
        <v>155</v>
      </c>
      <c r="AU365" s="222" t="s">
        <v>91</v>
      </c>
      <c r="AV365" s="14" t="s">
        <v>149</v>
      </c>
      <c r="AW365" s="14" t="s">
        <v>42</v>
      </c>
      <c r="AX365" s="14" t="s">
        <v>89</v>
      </c>
      <c r="AY365" s="222" t="s">
        <v>142</v>
      </c>
    </row>
    <row r="366" spans="1:65" s="2" customFormat="1" ht="16.5" customHeight="1">
      <c r="A366" s="35"/>
      <c r="B366" s="36"/>
      <c r="C366" s="181" t="s">
        <v>637</v>
      </c>
      <c r="D366" s="181" t="s">
        <v>144</v>
      </c>
      <c r="E366" s="182" t="s">
        <v>638</v>
      </c>
      <c r="F366" s="183" t="s">
        <v>639</v>
      </c>
      <c r="G366" s="184" t="s">
        <v>147</v>
      </c>
      <c r="H366" s="185">
        <v>150.47999999999999</v>
      </c>
      <c r="I366" s="186"/>
      <c r="J366" s="187">
        <f>ROUND(I366*H366,2)</f>
        <v>0</v>
      </c>
      <c r="K366" s="183" t="s">
        <v>148</v>
      </c>
      <c r="L366" s="40"/>
      <c r="M366" s="188" t="s">
        <v>44</v>
      </c>
      <c r="N366" s="189" t="s">
        <v>53</v>
      </c>
      <c r="O366" s="65"/>
      <c r="P366" s="190">
        <f>O366*H366</f>
        <v>0</v>
      </c>
      <c r="Q366" s="190">
        <v>0</v>
      </c>
      <c r="R366" s="190">
        <f>Q366*H366</f>
        <v>0</v>
      </c>
      <c r="S366" s="190">
        <v>0</v>
      </c>
      <c r="T366" s="191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2" t="s">
        <v>149</v>
      </c>
      <c r="AT366" s="192" t="s">
        <v>144</v>
      </c>
      <c r="AU366" s="192" t="s">
        <v>91</v>
      </c>
      <c r="AY366" s="17" t="s">
        <v>142</v>
      </c>
      <c r="BE366" s="193">
        <f>IF(N366="základní",J366,0)</f>
        <v>0</v>
      </c>
      <c r="BF366" s="193">
        <f>IF(N366="snížená",J366,0)</f>
        <v>0</v>
      </c>
      <c r="BG366" s="193">
        <f>IF(N366="zákl. přenesená",J366,0)</f>
        <v>0</v>
      </c>
      <c r="BH366" s="193">
        <f>IF(N366="sníž. přenesená",J366,0)</f>
        <v>0</v>
      </c>
      <c r="BI366" s="193">
        <f>IF(N366="nulová",J366,0)</f>
        <v>0</v>
      </c>
      <c r="BJ366" s="17" t="s">
        <v>89</v>
      </c>
      <c r="BK366" s="193">
        <f>ROUND(I366*H366,2)</f>
        <v>0</v>
      </c>
      <c r="BL366" s="17" t="s">
        <v>149</v>
      </c>
      <c r="BM366" s="192" t="s">
        <v>640</v>
      </c>
    </row>
    <row r="367" spans="1:65" s="2" customFormat="1" ht="11.25">
      <c r="A367" s="35"/>
      <c r="B367" s="36"/>
      <c r="C367" s="37"/>
      <c r="D367" s="194" t="s">
        <v>151</v>
      </c>
      <c r="E367" s="37"/>
      <c r="F367" s="195" t="s">
        <v>641</v>
      </c>
      <c r="G367" s="37"/>
      <c r="H367" s="37"/>
      <c r="I367" s="196"/>
      <c r="J367" s="37"/>
      <c r="K367" s="37"/>
      <c r="L367" s="40"/>
      <c r="M367" s="197"/>
      <c r="N367" s="198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7" t="s">
        <v>151</v>
      </c>
      <c r="AU367" s="17" t="s">
        <v>91</v>
      </c>
    </row>
    <row r="368" spans="1:65" s="13" customFormat="1" ht="11.25">
      <c r="B368" s="201"/>
      <c r="C368" s="202"/>
      <c r="D368" s="199" t="s">
        <v>155</v>
      </c>
      <c r="E368" s="203" t="s">
        <v>44</v>
      </c>
      <c r="F368" s="204" t="s">
        <v>642</v>
      </c>
      <c r="G368" s="202"/>
      <c r="H368" s="205">
        <v>150.47999999999999</v>
      </c>
      <c r="I368" s="206"/>
      <c r="J368" s="202"/>
      <c r="K368" s="202"/>
      <c r="L368" s="207"/>
      <c r="M368" s="208"/>
      <c r="N368" s="209"/>
      <c r="O368" s="209"/>
      <c r="P368" s="209"/>
      <c r="Q368" s="209"/>
      <c r="R368" s="209"/>
      <c r="S368" s="209"/>
      <c r="T368" s="210"/>
      <c r="AT368" s="211" t="s">
        <v>155</v>
      </c>
      <c r="AU368" s="211" t="s">
        <v>91</v>
      </c>
      <c r="AV368" s="13" t="s">
        <v>91</v>
      </c>
      <c r="AW368" s="13" t="s">
        <v>42</v>
      </c>
      <c r="AX368" s="13" t="s">
        <v>89</v>
      </c>
      <c r="AY368" s="211" t="s">
        <v>142</v>
      </c>
    </row>
    <row r="369" spans="1:65" s="2" customFormat="1" ht="24.2" customHeight="1">
      <c r="A369" s="35"/>
      <c r="B369" s="36"/>
      <c r="C369" s="181" t="s">
        <v>643</v>
      </c>
      <c r="D369" s="181" t="s">
        <v>144</v>
      </c>
      <c r="E369" s="182" t="s">
        <v>644</v>
      </c>
      <c r="F369" s="183" t="s">
        <v>645</v>
      </c>
      <c r="G369" s="184" t="s">
        <v>147</v>
      </c>
      <c r="H369" s="185">
        <v>53.585000000000001</v>
      </c>
      <c r="I369" s="186"/>
      <c r="J369" s="187">
        <f>ROUND(I369*H369,2)</f>
        <v>0</v>
      </c>
      <c r="K369" s="183" t="s">
        <v>148</v>
      </c>
      <c r="L369" s="40"/>
      <c r="M369" s="188" t="s">
        <v>44</v>
      </c>
      <c r="N369" s="189" t="s">
        <v>53</v>
      </c>
      <c r="O369" s="65"/>
      <c r="P369" s="190">
        <f>O369*H369</f>
        <v>0</v>
      </c>
      <c r="Q369" s="190">
        <v>0</v>
      </c>
      <c r="R369" s="190">
        <f>Q369*H369</f>
        <v>0</v>
      </c>
      <c r="S369" s="190">
        <v>2.3300000000000001E-2</v>
      </c>
      <c r="T369" s="191">
        <f>S369*H369</f>
        <v>1.2485305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92" t="s">
        <v>149</v>
      </c>
      <c r="AT369" s="192" t="s">
        <v>144</v>
      </c>
      <c r="AU369" s="192" t="s">
        <v>91</v>
      </c>
      <c r="AY369" s="17" t="s">
        <v>142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7" t="s">
        <v>89</v>
      </c>
      <c r="BK369" s="193">
        <f>ROUND(I369*H369,2)</f>
        <v>0</v>
      </c>
      <c r="BL369" s="17" t="s">
        <v>149</v>
      </c>
      <c r="BM369" s="192" t="s">
        <v>646</v>
      </c>
    </row>
    <row r="370" spans="1:65" s="2" customFormat="1" ht="11.25">
      <c r="A370" s="35"/>
      <c r="B370" s="36"/>
      <c r="C370" s="37"/>
      <c r="D370" s="194" t="s">
        <v>151</v>
      </c>
      <c r="E370" s="37"/>
      <c r="F370" s="195" t="s">
        <v>647</v>
      </c>
      <c r="G370" s="37"/>
      <c r="H370" s="37"/>
      <c r="I370" s="196"/>
      <c r="J370" s="37"/>
      <c r="K370" s="37"/>
      <c r="L370" s="40"/>
      <c r="M370" s="197"/>
      <c r="N370" s="198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7" t="s">
        <v>151</v>
      </c>
      <c r="AU370" s="17" t="s">
        <v>91</v>
      </c>
    </row>
    <row r="371" spans="1:65" s="13" customFormat="1" ht="22.5">
      <c r="B371" s="201"/>
      <c r="C371" s="202"/>
      <c r="D371" s="199" t="s">
        <v>155</v>
      </c>
      <c r="E371" s="203" t="s">
        <v>44</v>
      </c>
      <c r="F371" s="204" t="s">
        <v>648</v>
      </c>
      <c r="G371" s="202"/>
      <c r="H371" s="205">
        <v>53.585000000000001</v>
      </c>
      <c r="I371" s="206"/>
      <c r="J371" s="202"/>
      <c r="K371" s="202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155</v>
      </c>
      <c r="AU371" s="211" t="s">
        <v>91</v>
      </c>
      <c r="AV371" s="13" t="s">
        <v>91</v>
      </c>
      <c r="AW371" s="13" t="s">
        <v>42</v>
      </c>
      <c r="AX371" s="13" t="s">
        <v>89</v>
      </c>
      <c r="AY371" s="211" t="s">
        <v>142</v>
      </c>
    </row>
    <row r="372" spans="1:65" s="2" customFormat="1" ht="21.75" customHeight="1">
      <c r="A372" s="35"/>
      <c r="B372" s="36"/>
      <c r="C372" s="181" t="s">
        <v>649</v>
      </c>
      <c r="D372" s="181" t="s">
        <v>144</v>
      </c>
      <c r="E372" s="182" t="s">
        <v>650</v>
      </c>
      <c r="F372" s="183" t="s">
        <v>651</v>
      </c>
      <c r="G372" s="184" t="s">
        <v>147</v>
      </c>
      <c r="H372" s="185">
        <v>53.585000000000001</v>
      </c>
      <c r="I372" s="186"/>
      <c r="J372" s="187">
        <f>ROUND(I372*H372,2)</f>
        <v>0</v>
      </c>
      <c r="K372" s="183" t="s">
        <v>148</v>
      </c>
      <c r="L372" s="40"/>
      <c r="M372" s="188" t="s">
        <v>44</v>
      </c>
      <c r="N372" s="189" t="s">
        <v>53</v>
      </c>
      <c r="O372" s="65"/>
      <c r="P372" s="190">
        <f>O372*H372</f>
        <v>0</v>
      </c>
      <c r="Q372" s="190">
        <v>2.3244399999999998E-2</v>
      </c>
      <c r="R372" s="190">
        <f>Q372*H372</f>
        <v>1.245551174</v>
      </c>
      <c r="S372" s="190">
        <v>0</v>
      </c>
      <c r="T372" s="191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2" t="s">
        <v>149</v>
      </c>
      <c r="AT372" s="192" t="s">
        <v>144</v>
      </c>
      <c r="AU372" s="192" t="s">
        <v>91</v>
      </c>
      <c r="AY372" s="17" t="s">
        <v>142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17" t="s">
        <v>89</v>
      </c>
      <c r="BK372" s="193">
        <f>ROUND(I372*H372,2)</f>
        <v>0</v>
      </c>
      <c r="BL372" s="17" t="s">
        <v>149</v>
      </c>
      <c r="BM372" s="192" t="s">
        <v>652</v>
      </c>
    </row>
    <row r="373" spans="1:65" s="2" customFormat="1" ht="11.25">
      <c r="A373" s="35"/>
      <c r="B373" s="36"/>
      <c r="C373" s="37"/>
      <c r="D373" s="194" t="s">
        <v>151</v>
      </c>
      <c r="E373" s="37"/>
      <c r="F373" s="195" t="s">
        <v>653</v>
      </c>
      <c r="G373" s="37"/>
      <c r="H373" s="37"/>
      <c r="I373" s="196"/>
      <c r="J373" s="37"/>
      <c r="K373" s="37"/>
      <c r="L373" s="40"/>
      <c r="M373" s="197"/>
      <c r="N373" s="198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7" t="s">
        <v>151</v>
      </c>
      <c r="AU373" s="17" t="s">
        <v>91</v>
      </c>
    </row>
    <row r="374" spans="1:65" s="2" customFormat="1" ht="24.2" customHeight="1">
      <c r="A374" s="35"/>
      <c r="B374" s="36"/>
      <c r="C374" s="181" t="s">
        <v>654</v>
      </c>
      <c r="D374" s="181" t="s">
        <v>144</v>
      </c>
      <c r="E374" s="182" t="s">
        <v>655</v>
      </c>
      <c r="F374" s="183" t="s">
        <v>656</v>
      </c>
      <c r="G374" s="184" t="s">
        <v>147</v>
      </c>
      <c r="H374" s="185">
        <v>53.585000000000001</v>
      </c>
      <c r="I374" s="186"/>
      <c r="J374" s="187">
        <f>ROUND(I374*H374,2)</f>
        <v>0</v>
      </c>
      <c r="K374" s="183" t="s">
        <v>148</v>
      </c>
      <c r="L374" s="40"/>
      <c r="M374" s="188" t="s">
        <v>44</v>
      </c>
      <c r="N374" s="189" t="s">
        <v>53</v>
      </c>
      <c r="O374" s="65"/>
      <c r="P374" s="190">
        <f>O374*H374</f>
        <v>0</v>
      </c>
      <c r="Q374" s="190">
        <v>0</v>
      </c>
      <c r="R374" s="190">
        <f>Q374*H374</f>
        <v>0</v>
      </c>
      <c r="S374" s="190">
        <v>0</v>
      </c>
      <c r="T374" s="191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2" t="s">
        <v>149</v>
      </c>
      <c r="AT374" s="192" t="s">
        <v>144</v>
      </c>
      <c r="AU374" s="192" t="s">
        <v>91</v>
      </c>
      <c r="AY374" s="17" t="s">
        <v>142</v>
      </c>
      <c r="BE374" s="193">
        <f>IF(N374="základní",J374,0)</f>
        <v>0</v>
      </c>
      <c r="BF374" s="193">
        <f>IF(N374="snížená",J374,0)</f>
        <v>0</v>
      </c>
      <c r="BG374" s="193">
        <f>IF(N374="zákl. přenesená",J374,0)</f>
        <v>0</v>
      </c>
      <c r="BH374" s="193">
        <f>IF(N374="sníž. přenesená",J374,0)</f>
        <v>0</v>
      </c>
      <c r="BI374" s="193">
        <f>IF(N374="nulová",J374,0)</f>
        <v>0</v>
      </c>
      <c r="BJ374" s="17" t="s">
        <v>89</v>
      </c>
      <c r="BK374" s="193">
        <f>ROUND(I374*H374,2)</f>
        <v>0</v>
      </c>
      <c r="BL374" s="17" t="s">
        <v>149</v>
      </c>
      <c r="BM374" s="192" t="s">
        <v>657</v>
      </c>
    </row>
    <row r="375" spans="1:65" s="2" customFormat="1" ht="11.25">
      <c r="A375" s="35"/>
      <c r="B375" s="36"/>
      <c r="C375" s="37"/>
      <c r="D375" s="194" t="s">
        <v>151</v>
      </c>
      <c r="E375" s="37"/>
      <c r="F375" s="195" t="s">
        <v>658</v>
      </c>
      <c r="G375" s="37"/>
      <c r="H375" s="37"/>
      <c r="I375" s="196"/>
      <c r="J375" s="37"/>
      <c r="K375" s="37"/>
      <c r="L375" s="40"/>
      <c r="M375" s="197"/>
      <c r="N375" s="198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7" t="s">
        <v>151</v>
      </c>
      <c r="AU375" s="17" t="s">
        <v>91</v>
      </c>
    </row>
    <row r="376" spans="1:65" s="2" customFormat="1" ht="16.5" customHeight="1">
      <c r="A376" s="35"/>
      <c r="B376" s="36"/>
      <c r="C376" s="181" t="s">
        <v>659</v>
      </c>
      <c r="D376" s="181" t="s">
        <v>144</v>
      </c>
      <c r="E376" s="182" t="s">
        <v>660</v>
      </c>
      <c r="F376" s="183" t="s">
        <v>661</v>
      </c>
      <c r="G376" s="184" t="s">
        <v>147</v>
      </c>
      <c r="H376" s="185">
        <v>105.173</v>
      </c>
      <c r="I376" s="186"/>
      <c r="J376" s="187">
        <f>ROUND(I376*H376,2)</f>
        <v>0</v>
      </c>
      <c r="K376" s="183" t="s">
        <v>148</v>
      </c>
      <c r="L376" s="40"/>
      <c r="M376" s="188" t="s">
        <v>44</v>
      </c>
      <c r="N376" s="189" t="s">
        <v>53</v>
      </c>
      <c r="O376" s="65"/>
      <c r="P376" s="190">
        <f>O376*H376</f>
        <v>0</v>
      </c>
      <c r="Q376" s="190">
        <v>2.0140000000000002E-2</v>
      </c>
      <c r="R376" s="190">
        <f>Q376*H376</f>
        <v>2.1181842200000003</v>
      </c>
      <c r="S376" s="190">
        <v>0</v>
      </c>
      <c r="T376" s="191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92" t="s">
        <v>149</v>
      </c>
      <c r="AT376" s="192" t="s">
        <v>144</v>
      </c>
      <c r="AU376" s="192" t="s">
        <v>91</v>
      </c>
      <c r="AY376" s="17" t="s">
        <v>142</v>
      </c>
      <c r="BE376" s="193">
        <f>IF(N376="základní",J376,0)</f>
        <v>0</v>
      </c>
      <c r="BF376" s="193">
        <f>IF(N376="snížená",J376,0)</f>
        <v>0</v>
      </c>
      <c r="BG376" s="193">
        <f>IF(N376="zákl. přenesená",J376,0)</f>
        <v>0</v>
      </c>
      <c r="BH376" s="193">
        <f>IF(N376="sníž. přenesená",J376,0)</f>
        <v>0</v>
      </c>
      <c r="BI376" s="193">
        <f>IF(N376="nulová",J376,0)</f>
        <v>0</v>
      </c>
      <c r="BJ376" s="17" t="s">
        <v>89</v>
      </c>
      <c r="BK376" s="193">
        <f>ROUND(I376*H376,2)</f>
        <v>0</v>
      </c>
      <c r="BL376" s="17" t="s">
        <v>149</v>
      </c>
      <c r="BM376" s="192" t="s">
        <v>662</v>
      </c>
    </row>
    <row r="377" spans="1:65" s="2" customFormat="1" ht="11.25">
      <c r="A377" s="35"/>
      <c r="B377" s="36"/>
      <c r="C377" s="37"/>
      <c r="D377" s="194" t="s">
        <v>151</v>
      </c>
      <c r="E377" s="37"/>
      <c r="F377" s="195" t="s">
        <v>663</v>
      </c>
      <c r="G377" s="37"/>
      <c r="H377" s="37"/>
      <c r="I377" s="196"/>
      <c r="J377" s="37"/>
      <c r="K377" s="37"/>
      <c r="L377" s="40"/>
      <c r="M377" s="197"/>
      <c r="N377" s="198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7" t="s">
        <v>151</v>
      </c>
      <c r="AU377" s="17" t="s">
        <v>91</v>
      </c>
    </row>
    <row r="378" spans="1:65" s="13" customFormat="1" ht="11.25">
      <c r="B378" s="201"/>
      <c r="C378" s="202"/>
      <c r="D378" s="199" t="s">
        <v>155</v>
      </c>
      <c r="E378" s="203" t="s">
        <v>44</v>
      </c>
      <c r="F378" s="204" t="s">
        <v>664</v>
      </c>
      <c r="G378" s="202"/>
      <c r="H378" s="205">
        <v>50.198</v>
      </c>
      <c r="I378" s="206"/>
      <c r="J378" s="202"/>
      <c r="K378" s="202"/>
      <c r="L378" s="207"/>
      <c r="M378" s="208"/>
      <c r="N378" s="209"/>
      <c r="O378" s="209"/>
      <c r="P378" s="209"/>
      <c r="Q378" s="209"/>
      <c r="R378" s="209"/>
      <c r="S378" s="209"/>
      <c r="T378" s="210"/>
      <c r="AT378" s="211" t="s">
        <v>155</v>
      </c>
      <c r="AU378" s="211" t="s">
        <v>91</v>
      </c>
      <c r="AV378" s="13" t="s">
        <v>91</v>
      </c>
      <c r="AW378" s="13" t="s">
        <v>42</v>
      </c>
      <c r="AX378" s="13" t="s">
        <v>82</v>
      </c>
      <c r="AY378" s="211" t="s">
        <v>142</v>
      </c>
    </row>
    <row r="379" spans="1:65" s="13" customFormat="1" ht="11.25">
      <c r="B379" s="201"/>
      <c r="C379" s="202"/>
      <c r="D379" s="199" t="s">
        <v>155</v>
      </c>
      <c r="E379" s="203" t="s">
        <v>44</v>
      </c>
      <c r="F379" s="204" t="s">
        <v>665</v>
      </c>
      <c r="G379" s="202"/>
      <c r="H379" s="205">
        <v>54.975000000000001</v>
      </c>
      <c r="I379" s="206"/>
      <c r="J379" s="202"/>
      <c r="K379" s="202"/>
      <c r="L379" s="207"/>
      <c r="M379" s="208"/>
      <c r="N379" s="209"/>
      <c r="O379" s="209"/>
      <c r="P379" s="209"/>
      <c r="Q379" s="209"/>
      <c r="R379" s="209"/>
      <c r="S379" s="209"/>
      <c r="T379" s="210"/>
      <c r="AT379" s="211" t="s">
        <v>155</v>
      </c>
      <c r="AU379" s="211" t="s">
        <v>91</v>
      </c>
      <c r="AV379" s="13" t="s">
        <v>91</v>
      </c>
      <c r="AW379" s="13" t="s">
        <v>42</v>
      </c>
      <c r="AX379" s="13" t="s">
        <v>82</v>
      </c>
      <c r="AY379" s="211" t="s">
        <v>142</v>
      </c>
    </row>
    <row r="380" spans="1:65" s="14" customFormat="1" ht="11.25">
      <c r="B380" s="212"/>
      <c r="C380" s="213"/>
      <c r="D380" s="199" t="s">
        <v>155</v>
      </c>
      <c r="E380" s="214" t="s">
        <v>44</v>
      </c>
      <c r="F380" s="215" t="s">
        <v>188</v>
      </c>
      <c r="G380" s="213"/>
      <c r="H380" s="216">
        <v>105.173</v>
      </c>
      <c r="I380" s="217"/>
      <c r="J380" s="213"/>
      <c r="K380" s="213"/>
      <c r="L380" s="218"/>
      <c r="M380" s="219"/>
      <c r="N380" s="220"/>
      <c r="O380" s="220"/>
      <c r="P380" s="220"/>
      <c r="Q380" s="220"/>
      <c r="R380" s="220"/>
      <c r="S380" s="220"/>
      <c r="T380" s="221"/>
      <c r="AT380" s="222" t="s">
        <v>155</v>
      </c>
      <c r="AU380" s="222" t="s">
        <v>91</v>
      </c>
      <c r="AV380" s="14" t="s">
        <v>149</v>
      </c>
      <c r="AW380" s="14" t="s">
        <v>42</v>
      </c>
      <c r="AX380" s="14" t="s">
        <v>89</v>
      </c>
      <c r="AY380" s="222" t="s">
        <v>142</v>
      </c>
    </row>
    <row r="381" spans="1:65" s="2" customFormat="1" ht="21.75" customHeight="1">
      <c r="A381" s="35"/>
      <c r="B381" s="36"/>
      <c r="C381" s="181" t="s">
        <v>666</v>
      </c>
      <c r="D381" s="181" t="s">
        <v>144</v>
      </c>
      <c r="E381" s="182" t="s">
        <v>667</v>
      </c>
      <c r="F381" s="183" t="s">
        <v>668</v>
      </c>
      <c r="G381" s="184" t="s">
        <v>147</v>
      </c>
      <c r="H381" s="185">
        <v>84.138000000000005</v>
      </c>
      <c r="I381" s="186"/>
      <c r="J381" s="187">
        <f>ROUND(I381*H381,2)</f>
        <v>0</v>
      </c>
      <c r="K381" s="183" t="s">
        <v>148</v>
      </c>
      <c r="L381" s="40"/>
      <c r="M381" s="188" t="s">
        <v>44</v>
      </c>
      <c r="N381" s="189" t="s">
        <v>53</v>
      </c>
      <c r="O381" s="65"/>
      <c r="P381" s="190">
        <f>O381*H381</f>
        <v>0</v>
      </c>
      <c r="Q381" s="190">
        <v>6.0429999999999998E-2</v>
      </c>
      <c r="R381" s="190">
        <f>Q381*H381</f>
        <v>5.0844593400000004</v>
      </c>
      <c r="S381" s="190">
        <v>0</v>
      </c>
      <c r="T381" s="191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2" t="s">
        <v>149</v>
      </c>
      <c r="AT381" s="192" t="s">
        <v>144</v>
      </c>
      <c r="AU381" s="192" t="s">
        <v>91</v>
      </c>
      <c r="AY381" s="17" t="s">
        <v>142</v>
      </c>
      <c r="BE381" s="193">
        <f>IF(N381="základní",J381,0)</f>
        <v>0</v>
      </c>
      <c r="BF381" s="193">
        <f>IF(N381="snížená",J381,0)</f>
        <v>0</v>
      </c>
      <c r="BG381" s="193">
        <f>IF(N381="zákl. přenesená",J381,0)</f>
        <v>0</v>
      </c>
      <c r="BH381" s="193">
        <f>IF(N381="sníž. přenesená",J381,0)</f>
        <v>0</v>
      </c>
      <c r="BI381" s="193">
        <f>IF(N381="nulová",J381,0)</f>
        <v>0</v>
      </c>
      <c r="BJ381" s="17" t="s">
        <v>89</v>
      </c>
      <c r="BK381" s="193">
        <f>ROUND(I381*H381,2)</f>
        <v>0</v>
      </c>
      <c r="BL381" s="17" t="s">
        <v>149</v>
      </c>
      <c r="BM381" s="192" t="s">
        <v>669</v>
      </c>
    </row>
    <row r="382" spans="1:65" s="2" customFormat="1" ht="11.25">
      <c r="A382" s="35"/>
      <c r="B382" s="36"/>
      <c r="C382" s="37"/>
      <c r="D382" s="194" t="s">
        <v>151</v>
      </c>
      <c r="E382" s="37"/>
      <c r="F382" s="195" t="s">
        <v>670</v>
      </c>
      <c r="G382" s="37"/>
      <c r="H382" s="37"/>
      <c r="I382" s="196"/>
      <c r="J382" s="37"/>
      <c r="K382" s="37"/>
      <c r="L382" s="40"/>
      <c r="M382" s="197"/>
      <c r="N382" s="198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7" t="s">
        <v>151</v>
      </c>
      <c r="AU382" s="17" t="s">
        <v>91</v>
      </c>
    </row>
    <row r="383" spans="1:65" s="13" customFormat="1" ht="11.25">
      <c r="B383" s="201"/>
      <c r="C383" s="202"/>
      <c r="D383" s="199" t="s">
        <v>155</v>
      </c>
      <c r="E383" s="203" t="s">
        <v>44</v>
      </c>
      <c r="F383" s="204" t="s">
        <v>671</v>
      </c>
      <c r="G383" s="202"/>
      <c r="H383" s="205">
        <v>84.138000000000005</v>
      </c>
      <c r="I383" s="206"/>
      <c r="J383" s="202"/>
      <c r="K383" s="202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155</v>
      </c>
      <c r="AU383" s="211" t="s">
        <v>91</v>
      </c>
      <c r="AV383" s="13" t="s">
        <v>91</v>
      </c>
      <c r="AW383" s="13" t="s">
        <v>42</v>
      </c>
      <c r="AX383" s="13" t="s">
        <v>89</v>
      </c>
      <c r="AY383" s="211" t="s">
        <v>142</v>
      </c>
    </row>
    <row r="384" spans="1:65" s="2" customFormat="1" ht="21.75" customHeight="1">
      <c r="A384" s="35"/>
      <c r="B384" s="36"/>
      <c r="C384" s="181" t="s">
        <v>672</v>
      </c>
      <c r="D384" s="181" t="s">
        <v>144</v>
      </c>
      <c r="E384" s="182" t="s">
        <v>673</v>
      </c>
      <c r="F384" s="183" t="s">
        <v>674</v>
      </c>
      <c r="G384" s="184" t="s">
        <v>147</v>
      </c>
      <c r="H384" s="185">
        <v>21.035</v>
      </c>
      <c r="I384" s="186"/>
      <c r="J384" s="187">
        <f>ROUND(I384*H384,2)</f>
        <v>0</v>
      </c>
      <c r="K384" s="183" t="s">
        <v>148</v>
      </c>
      <c r="L384" s="40"/>
      <c r="M384" s="188" t="s">
        <v>44</v>
      </c>
      <c r="N384" s="189" t="s">
        <v>53</v>
      </c>
      <c r="O384" s="65"/>
      <c r="P384" s="190">
        <f>O384*H384</f>
        <v>0</v>
      </c>
      <c r="Q384" s="190">
        <v>0.10007000000000001</v>
      </c>
      <c r="R384" s="190">
        <f>Q384*H384</f>
        <v>2.10497245</v>
      </c>
      <c r="S384" s="190">
        <v>0</v>
      </c>
      <c r="T384" s="191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92" t="s">
        <v>149</v>
      </c>
      <c r="AT384" s="192" t="s">
        <v>144</v>
      </c>
      <c r="AU384" s="192" t="s">
        <v>91</v>
      </c>
      <c r="AY384" s="17" t="s">
        <v>142</v>
      </c>
      <c r="BE384" s="193">
        <f>IF(N384="základní",J384,0)</f>
        <v>0</v>
      </c>
      <c r="BF384" s="193">
        <f>IF(N384="snížená",J384,0)</f>
        <v>0</v>
      </c>
      <c r="BG384" s="193">
        <f>IF(N384="zákl. přenesená",J384,0)</f>
        <v>0</v>
      </c>
      <c r="BH384" s="193">
        <f>IF(N384="sníž. přenesená",J384,0)</f>
        <v>0</v>
      </c>
      <c r="BI384" s="193">
        <f>IF(N384="nulová",J384,0)</f>
        <v>0</v>
      </c>
      <c r="BJ384" s="17" t="s">
        <v>89</v>
      </c>
      <c r="BK384" s="193">
        <f>ROUND(I384*H384,2)</f>
        <v>0</v>
      </c>
      <c r="BL384" s="17" t="s">
        <v>149</v>
      </c>
      <c r="BM384" s="192" t="s">
        <v>675</v>
      </c>
    </row>
    <row r="385" spans="1:65" s="2" customFormat="1" ht="11.25">
      <c r="A385" s="35"/>
      <c r="B385" s="36"/>
      <c r="C385" s="37"/>
      <c r="D385" s="194" t="s">
        <v>151</v>
      </c>
      <c r="E385" s="37"/>
      <c r="F385" s="195" t="s">
        <v>676</v>
      </c>
      <c r="G385" s="37"/>
      <c r="H385" s="37"/>
      <c r="I385" s="196"/>
      <c r="J385" s="37"/>
      <c r="K385" s="37"/>
      <c r="L385" s="40"/>
      <c r="M385" s="197"/>
      <c r="N385" s="198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7" t="s">
        <v>151</v>
      </c>
      <c r="AU385" s="17" t="s">
        <v>91</v>
      </c>
    </row>
    <row r="386" spans="1:65" s="13" customFormat="1" ht="11.25">
      <c r="B386" s="201"/>
      <c r="C386" s="202"/>
      <c r="D386" s="199" t="s">
        <v>155</v>
      </c>
      <c r="E386" s="203" t="s">
        <v>44</v>
      </c>
      <c r="F386" s="204" t="s">
        <v>677</v>
      </c>
      <c r="G386" s="202"/>
      <c r="H386" s="205">
        <v>21.035</v>
      </c>
      <c r="I386" s="206"/>
      <c r="J386" s="202"/>
      <c r="K386" s="202"/>
      <c r="L386" s="207"/>
      <c r="M386" s="208"/>
      <c r="N386" s="209"/>
      <c r="O386" s="209"/>
      <c r="P386" s="209"/>
      <c r="Q386" s="209"/>
      <c r="R386" s="209"/>
      <c r="S386" s="209"/>
      <c r="T386" s="210"/>
      <c r="AT386" s="211" t="s">
        <v>155</v>
      </c>
      <c r="AU386" s="211" t="s">
        <v>91</v>
      </c>
      <c r="AV386" s="13" t="s">
        <v>91</v>
      </c>
      <c r="AW386" s="13" t="s">
        <v>42</v>
      </c>
      <c r="AX386" s="13" t="s">
        <v>89</v>
      </c>
      <c r="AY386" s="211" t="s">
        <v>142</v>
      </c>
    </row>
    <row r="387" spans="1:65" s="2" customFormat="1" ht="21.75" customHeight="1">
      <c r="A387" s="35"/>
      <c r="B387" s="36"/>
      <c r="C387" s="181" t="s">
        <v>678</v>
      </c>
      <c r="D387" s="181" t="s">
        <v>144</v>
      </c>
      <c r="E387" s="182" t="s">
        <v>679</v>
      </c>
      <c r="F387" s="183" t="s">
        <v>680</v>
      </c>
      <c r="G387" s="184" t="s">
        <v>147</v>
      </c>
      <c r="H387" s="185">
        <v>28.103999999999999</v>
      </c>
      <c r="I387" s="186"/>
      <c r="J387" s="187">
        <f>ROUND(I387*H387,2)</f>
        <v>0</v>
      </c>
      <c r="K387" s="183" t="s">
        <v>148</v>
      </c>
      <c r="L387" s="40"/>
      <c r="M387" s="188" t="s">
        <v>44</v>
      </c>
      <c r="N387" s="189" t="s">
        <v>53</v>
      </c>
      <c r="O387" s="65"/>
      <c r="P387" s="190">
        <f>O387*H387</f>
        <v>0</v>
      </c>
      <c r="Q387" s="190">
        <v>1.5299999999999999E-3</v>
      </c>
      <c r="R387" s="190">
        <f>Q387*H387</f>
        <v>4.2999119999999995E-2</v>
      </c>
      <c r="S387" s="190">
        <v>0</v>
      </c>
      <c r="T387" s="191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2" t="s">
        <v>149</v>
      </c>
      <c r="AT387" s="192" t="s">
        <v>144</v>
      </c>
      <c r="AU387" s="192" t="s">
        <v>91</v>
      </c>
      <c r="AY387" s="17" t="s">
        <v>142</v>
      </c>
      <c r="BE387" s="193">
        <f>IF(N387="základní",J387,0)</f>
        <v>0</v>
      </c>
      <c r="BF387" s="193">
        <f>IF(N387="snížená",J387,0)</f>
        <v>0</v>
      </c>
      <c r="BG387" s="193">
        <f>IF(N387="zákl. přenesená",J387,0)</f>
        <v>0</v>
      </c>
      <c r="BH387" s="193">
        <f>IF(N387="sníž. přenesená",J387,0)</f>
        <v>0</v>
      </c>
      <c r="BI387" s="193">
        <f>IF(N387="nulová",J387,0)</f>
        <v>0</v>
      </c>
      <c r="BJ387" s="17" t="s">
        <v>89</v>
      </c>
      <c r="BK387" s="193">
        <f>ROUND(I387*H387,2)</f>
        <v>0</v>
      </c>
      <c r="BL387" s="17" t="s">
        <v>149</v>
      </c>
      <c r="BM387" s="192" t="s">
        <v>681</v>
      </c>
    </row>
    <row r="388" spans="1:65" s="2" customFormat="1" ht="11.25">
      <c r="A388" s="35"/>
      <c r="B388" s="36"/>
      <c r="C388" s="37"/>
      <c r="D388" s="194" t="s">
        <v>151</v>
      </c>
      <c r="E388" s="37"/>
      <c r="F388" s="195" t="s">
        <v>682</v>
      </c>
      <c r="G388" s="37"/>
      <c r="H388" s="37"/>
      <c r="I388" s="196"/>
      <c r="J388" s="37"/>
      <c r="K388" s="37"/>
      <c r="L388" s="40"/>
      <c r="M388" s="197"/>
      <c r="N388" s="198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7" t="s">
        <v>151</v>
      </c>
      <c r="AU388" s="17" t="s">
        <v>91</v>
      </c>
    </row>
    <row r="389" spans="1:65" s="13" customFormat="1" ht="11.25">
      <c r="B389" s="201"/>
      <c r="C389" s="202"/>
      <c r="D389" s="199" t="s">
        <v>155</v>
      </c>
      <c r="E389" s="203" t="s">
        <v>44</v>
      </c>
      <c r="F389" s="204" t="s">
        <v>683</v>
      </c>
      <c r="G389" s="202"/>
      <c r="H389" s="205">
        <v>28.103999999999999</v>
      </c>
      <c r="I389" s="206"/>
      <c r="J389" s="202"/>
      <c r="K389" s="202"/>
      <c r="L389" s="207"/>
      <c r="M389" s="208"/>
      <c r="N389" s="209"/>
      <c r="O389" s="209"/>
      <c r="P389" s="209"/>
      <c r="Q389" s="209"/>
      <c r="R389" s="209"/>
      <c r="S389" s="209"/>
      <c r="T389" s="210"/>
      <c r="AT389" s="211" t="s">
        <v>155</v>
      </c>
      <c r="AU389" s="211" t="s">
        <v>91</v>
      </c>
      <c r="AV389" s="13" t="s">
        <v>91</v>
      </c>
      <c r="AW389" s="13" t="s">
        <v>42</v>
      </c>
      <c r="AX389" s="13" t="s">
        <v>89</v>
      </c>
      <c r="AY389" s="211" t="s">
        <v>142</v>
      </c>
    </row>
    <row r="390" spans="1:65" s="2" customFormat="1" ht="16.5" customHeight="1">
      <c r="A390" s="35"/>
      <c r="B390" s="36"/>
      <c r="C390" s="181" t="s">
        <v>684</v>
      </c>
      <c r="D390" s="181" t="s">
        <v>144</v>
      </c>
      <c r="E390" s="182" t="s">
        <v>685</v>
      </c>
      <c r="F390" s="183" t="s">
        <v>686</v>
      </c>
      <c r="G390" s="184" t="s">
        <v>147</v>
      </c>
      <c r="H390" s="185">
        <v>1033.4349999999999</v>
      </c>
      <c r="I390" s="186"/>
      <c r="J390" s="187">
        <f>ROUND(I390*H390,2)</f>
        <v>0</v>
      </c>
      <c r="K390" s="183" t="s">
        <v>148</v>
      </c>
      <c r="L390" s="40"/>
      <c r="M390" s="188" t="s">
        <v>44</v>
      </c>
      <c r="N390" s="189" t="s">
        <v>53</v>
      </c>
      <c r="O390" s="65"/>
      <c r="P390" s="190">
        <f>O390*H390</f>
        <v>0</v>
      </c>
      <c r="Q390" s="190">
        <v>2.0999999999999999E-3</v>
      </c>
      <c r="R390" s="190">
        <f>Q390*H390</f>
        <v>2.1702134999999996</v>
      </c>
      <c r="S390" s="190">
        <v>0</v>
      </c>
      <c r="T390" s="191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2" t="s">
        <v>149</v>
      </c>
      <c r="AT390" s="192" t="s">
        <v>144</v>
      </c>
      <c r="AU390" s="192" t="s">
        <v>91</v>
      </c>
      <c r="AY390" s="17" t="s">
        <v>142</v>
      </c>
      <c r="BE390" s="193">
        <f>IF(N390="základní",J390,0)</f>
        <v>0</v>
      </c>
      <c r="BF390" s="193">
        <f>IF(N390="snížená",J390,0)</f>
        <v>0</v>
      </c>
      <c r="BG390" s="193">
        <f>IF(N390="zákl. přenesená",J390,0)</f>
        <v>0</v>
      </c>
      <c r="BH390" s="193">
        <f>IF(N390="sníž. přenesená",J390,0)</f>
        <v>0</v>
      </c>
      <c r="BI390" s="193">
        <f>IF(N390="nulová",J390,0)</f>
        <v>0</v>
      </c>
      <c r="BJ390" s="17" t="s">
        <v>89</v>
      </c>
      <c r="BK390" s="193">
        <f>ROUND(I390*H390,2)</f>
        <v>0</v>
      </c>
      <c r="BL390" s="17" t="s">
        <v>149</v>
      </c>
      <c r="BM390" s="192" t="s">
        <v>687</v>
      </c>
    </row>
    <row r="391" spans="1:65" s="2" customFormat="1" ht="11.25">
      <c r="A391" s="35"/>
      <c r="B391" s="36"/>
      <c r="C391" s="37"/>
      <c r="D391" s="194" t="s">
        <v>151</v>
      </c>
      <c r="E391" s="37"/>
      <c r="F391" s="195" t="s">
        <v>688</v>
      </c>
      <c r="G391" s="37"/>
      <c r="H391" s="37"/>
      <c r="I391" s="196"/>
      <c r="J391" s="37"/>
      <c r="K391" s="37"/>
      <c r="L391" s="40"/>
      <c r="M391" s="197"/>
      <c r="N391" s="198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7" t="s">
        <v>151</v>
      </c>
      <c r="AU391" s="17" t="s">
        <v>91</v>
      </c>
    </row>
    <row r="392" spans="1:65" s="13" customFormat="1" ht="11.25">
      <c r="B392" s="201"/>
      <c r="C392" s="202"/>
      <c r="D392" s="199" t="s">
        <v>155</v>
      </c>
      <c r="E392" s="203" t="s">
        <v>44</v>
      </c>
      <c r="F392" s="204" t="s">
        <v>689</v>
      </c>
      <c r="G392" s="202"/>
      <c r="H392" s="205">
        <v>281.03500000000003</v>
      </c>
      <c r="I392" s="206"/>
      <c r="J392" s="202"/>
      <c r="K392" s="202"/>
      <c r="L392" s="207"/>
      <c r="M392" s="208"/>
      <c r="N392" s="209"/>
      <c r="O392" s="209"/>
      <c r="P392" s="209"/>
      <c r="Q392" s="209"/>
      <c r="R392" s="209"/>
      <c r="S392" s="209"/>
      <c r="T392" s="210"/>
      <c r="AT392" s="211" t="s">
        <v>155</v>
      </c>
      <c r="AU392" s="211" t="s">
        <v>91</v>
      </c>
      <c r="AV392" s="13" t="s">
        <v>91</v>
      </c>
      <c r="AW392" s="13" t="s">
        <v>42</v>
      </c>
      <c r="AX392" s="13" t="s">
        <v>82</v>
      </c>
      <c r="AY392" s="211" t="s">
        <v>142</v>
      </c>
    </row>
    <row r="393" spans="1:65" s="13" customFormat="1" ht="11.25">
      <c r="B393" s="201"/>
      <c r="C393" s="202"/>
      <c r="D393" s="199" t="s">
        <v>155</v>
      </c>
      <c r="E393" s="203" t="s">
        <v>44</v>
      </c>
      <c r="F393" s="204" t="s">
        <v>690</v>
      </c>
      <c r="G393" s="202"/>
      <c r="H393" s="205">
        <v>752.4</v>
      </c>
      <c r="I393" s="206"/>
      <c r="J393" s="202"/>
      <c r="K393" s="202"/>
      <c r="L393" s="207"/>
      <c r="M393" s="208"/>
      <c r="N393" s="209"/>
      <c r="O393" s="209"/>
      <c r="P393" s="209"/>
      <c r="Q393" s="209"/>
      <c r="R393" s="209"/>
      <c r="S393" s="209"/>
      <c r="T393" s="210"/>
      <c r="AT393" s="211" t="s">
        <v>155</v>
      </c>
      <c r="AU393" s="211" t="s">
        <v>91</v>
      </c>
      <c r="AV393" s="13" t="s">
        <v>91</v>
      </c>
      <c r="AW393" s="13" t="s">
        <v>42</v>
      </c>
      <c r="AX393" s="13" t="s">
        <v>82</v>
      </c>
      <c r="AY393" s="211" t="s">
        <v>142</v>
      </c>
    </row>
    <row r="394" spans="1:65" s="14" customFormat="1" ht="11.25">
      <c r="B394" s="212"/>
      <c r="C394" s="213"/>
      <c r="D394" s="199" t="s">
        <v>155</v>
      </c>
      <c r="E394" s="214" t="s">
        <v>44</v>
      </c>
      <c r="F394" s="215" t="s">
        <v>188</v>
      </c>
      <c r="G394" s="213"/>
      <c r="H394" s="216">
        <v>1033.4349999999999</v>
      </c>
      <c r="I394" s="217"/>
      <c r="J394" s="213"/>
      <c r="K394" s="213"/>
      <c r="L394" s="218"/>
      <c r="M394" s="219"/>
      <c r="N394" s="220"/>
      <c r="O394" s="220"/>
      <c r="P394" s="220"/>
      <c r="Q394" s="220"/>
      <c r="R394" s="220"/>
      <c r="S394" s="220"/>
      <c r="T394" s="221"/>
      <c r="AT394" s="222" t="s">
        <v>155</v>
      </c>
      <c r="AU394" s="222" t="s">
        <v>91</v>
      </c>
      <c r="AV394" s="14" t="s">
        <v>149</v>
      </c>
      <c r="AW394" s="14" t="s">
        <v>42</v>
      </c>
      <c r="AX394" s="14" t="s">
        <v>89</v>
      </c>
      <c r="AY394" s="222" t="s">
        <v>142</v>
      </c>
    </row>
    <row r="395" spans="1:65" s="2" customFormat="1" ht="16.5" customHeight="1">
      <c r="A395" s="35"/>
      <c r="B395" s="36"/>
      <c r="C395" s="181" t="s">
        <v>691</v>
      </c>
      <c r="D395" s="181" t="s">
        <v>144</v>
      </c>
      <c r="E395" s="182" t="s">
        <v>692</v>
      </c>
      <c r="F395" s="183" t="s">
        <v>693</v>
      </c>
      <c r="G395" s="184" t="s">
        <v>147</v>
      </c>
      <c r="H395" s="185">
        <v>1788.72</v>
      </c>
      <c r="I395" s="186"/>
      <c r="J395" s="187">
        <f>ROUND(I395*H395,2)</f>
        <v>0</v>
      </c>
      <c r="K395" s="183" t="s">
        <v>148</v>
      </c>
      <c r="L395" s="40"/>
      <c r="M395" s="188" t="s">
        <v>44</v>
      </c>
      <c r="N395" s="189" t="s">
        <v>53</v>
      </c>
      <c r="O395" s="65"/>
      <c r="P395" s="190">
        <f>O395*H395</f>
        <v>0</v>
      </c>
      <c r="Q395" s="190">
        <v>1.0924299999999999E-3</v>
      </c>
      <c r="R395" s="190">
        <f>Q395*H395</f>
        <v>1.9540513895999998</v>
      </c>
      <c r="S395" s="190">
        <v>0</v>
      </c>
      <c r="T395" s="191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92" t="s">
        <v>245</v>
      </c>
      <c r="AT395" s="192" t="s">
        <v>144</v>
      </c>
      <c r="AU395" s="192" t="s">
        <v>91</v>
      </c>
      <c r="AY395" s="17" t="s">
        <v>142</v>
      </c>
      <c r="BE395" s="193">
        <f>IF(N395="základní",J395,0)</f>
        <v>0</v>
      </c>
      <c r="BF395" s="193">
        <f>IF(N395="snížená",J395,0)</f>
        <v>0</v>
      </c>
      <c r="BG395" s="193">
        <f>IF(N395="zákl. přenesená",J395,0)</f>
        <v>0</v>
      </c>
      <c r="BH395" s="193">
        <f>IF(N395="sníž. přenesená",J395,0)</f>
        <v>0</v>
      </c>
      <c r="BI395" s="193">
        <f>IF(N395="nulová",J395,0)</f>
        <v>0</v>
      </c>
      <c r="BJ395" s="17" t="s">
        <v>89</v>
      </c>
      <c r="BK395" s="193">
        <f>ROUND(I395*H395,2)</f>
        <v>0</v>
      </c>
      <c r="BL395" s="17" t="s">
        <v>245</v>
      </c>
      <c r="BM395" s="192" t="s">
        <v>694</v>
      </c>
    </row>
    <row r="396" spans="1:65" s="2" customFormat="1" ht="11.25">
      <c r="A396" s="35"/>
      <c r="B396" s="36"/>
      <c r="C396" s="37"/>
      <c r="D396" s="194" t="s">
        <v>151</v>
      </c>
      <c r="E396" s="37"/>
      <c r="F396" s="195" t="s">
        <v>695</v>
      </c>
      <c r="G396" s="37"/>
      <c r="H396" s="37"/>
      <c r="I396" s="196"/>
      <c r="J396" s="37"/>
      <c r="K396" s="37"/>
      <c r="L396" s="40"/>
      <c r="M396" s="197"/>
      <c r="N396" s="198"/>
      <c r="O396" s="65"/>
      <c r="P396" s="65"/>
      <c r="Q396" s="65"/>
      <c r="R396" s="65"/>
      <c r="S396" s="65"/>
      <c r="T396" s="66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7" t="s">
        <v>151</v>
      </c>
      <c r="AU396" s="17" t="s">
        <v>91</v>
      </c>
    </row>
    <row r="397" spans="1:65" s="13" customFormat="1" ht="11.25">
      <c r="B397" s="201"/>
      <c r="C397" s="202"/>
      <c r="D397" s="199" t="s">
        <v>155</v>
      </c>
      <c r="E397" s="203" t="s">
        <v>44</v>
      </c>
      <c r="F397" s="204" t="s">
        <v>689</v>
      </c>
      <c r="G397" s="202"/>
      <c r="H397" s="205">
        <v>281.03500000000003</v>
      </c>
      <c r="I397" s="206"/>
      <c r="J397" s="202"/>
      <c r="K397" s="202"/>
      <c r="L397" s="207"/>
      <c r="M397" s="208"/>
      <c r="N397" s="209"/>
      <c r="O397" s="209"/>
      <c r="P397" s="209"/>
      <c r="Q397" s="209"/>
      <c r="R397" s="209"/>
      <c r="S397" s="209"/>
      <c r="T397" s="210"/>
      <c r="AT397" s="211" t="s">
        <v>155</v>
      </c>
      <c r="AU397" s="211" t="s">
        <v>91</v>
      </c>
      <c r="AV397" s="13" t="s">
        <v>91</v>
      </c>
      <c r="AW397" s="13" t="s">
        <v>42</v>
      </c>
      <c r="AX397" s="13" t="s">
        <v>82</v>
      </c>
      <c r="AY397" s="211" t="s">
        <v>142</v>
      </c>
    </row>
    <row r="398" spans="1:65" s="13" customFormat="1" ht="11.25">
      <c r="B398" s="201"/>
      <c r="C398" s="202"/>
      <c r="D398" s="199" t="s">
        <v>155</v>
      </c>
      <c r="E398" s="203" t="s">
        <v>44</v>
      </c>
      <c r="F398" s="204" t="s">
        <v>690</v>
      </c>
      <c r="G398" s="202"/>
      <c r="H398" s="205">
        <v>752.4</v>
      </c>
      <c r="I398" s="206"/>
      <c r="J398" s="202"/>
      <c r="K398" s="202"/>
      <c r="L398" s="207"/>
      <c r="M398" s="208"/>
      <c r="N398" s="209"/>
      <c r="O398" s="209"/>
      <c r="P398" s="209"/>
      <c r="Q398" s="209"/>
      <c r="R398" s="209"/>
      <c r="S398" s="209"/>
      <c r="T398" s="210"/>
      <c r="AT398" s="211" t="s">
        <v>155</v>
      </c>
      <c r="AU398" s="211" t="s">
        <v>91</v>
      </c>
      <c r="AV398" s="13" t="s">
        <v>91</v>
      </c>
      <c r="AW398" s="13" t="s">
        <v>42</v>
      </c>
      <c r="AX398" s="13" t="s">
        <v>82</v>
      </c>
      <c r="AY398" s="211" t="s">
        <v>142</v>
      </c>
    </row>
    <row r="399" spans="1:65" s="13" customFormat="1" ht="11.25">
      <c r="B399" s="201"/>
      <c r="C399" s="202"/>
      <c r="D399" s="199" t="s">
        <v>155</v>
      </c>
      <c r="E399" s="203" t="s">
        <v>44</v>
      </c>
      <c r="F399" s="204" t="s">
        <v>696</v>
      </c>
      <c r="G399" s="202"/>
      <c r="H399" s="205">
        <v>212.16</v>
      </c>
      <c r="I399" s="206"/>
      <c r="J399" s="202"/>
      <c r="K399" s="202"/>
      <c r="L399" s="207"/>
      <c r="M399" s="208"/>
      <c r="N399" s="209"/>
      <c r="O399" s="209"/>
      <c r="P399" s="209"/>
      <c r="Q399" s="209"/>
      <c r="R399" s="209"/>
      <c r="S399" s="209"/>
      <c r="T399" s="210"/>
      <c r="AT399" s="211" t="s">
        <v>155</v>
      </c>
      <c r="AU399" s="211" t="s">
        <v>91</v>
      </c>
      <c r="AV399" s="13" t="s">
        <v>91</v>
      </c>
      <c r="AW399" s="13" t="s">
        <v>42</v>
      </c>
      <c r="AX399" s="13" t="s">
        <v>82</v>
      </c>
      <c r="AY399" s="211" t="s">
        <v>142</v>
      </c>
    </row>
    <row r="400" spans="1:65" s="13" customFormat="1" ht="11.25">
      <c r="B400" s="201"/>
      <c r="C400" s="202"/>
      <c r="D400" s="199" t="s">
        <v>155</v>
      </c>
      <c r="E400" s="203" t="s">
        <v>44</v>
      </c>
      <c r="F400" s="204" t="s">
        <v>697</v>
      </c>
      <c r="G400" s="202"/>
      <c r="H400" s="205">
        <v>132.24</v>
      </c>
      <c r="I400" s="206"/>
      <c r="J400" s="202"/>
      <c r="K400" s="202"/>
      <c r="L400" s="207"/>
      <c r="M400" s="208"/>
      <c r="N400" s="209"/>
      <c r="O400" s="209"/>
      <c r="P400" s="209"/>
      <c r="Q400" s="209"/>
      <c r="R400" s="209"/>
      <c r="S400" s="209"/>
      <c r="T400" s="210"/>
      <c r="AT400" s="211" t="s">
        <v>155</v>
      </c>
      <c r="AU400" s="211" t="s">
        <v>91</v>
      </c>
      <c r="AV400" s="13" t="s">
        <v>91</v>
      </c>
      <c r="AW400" s="13" t="s">
        <v>42</v>
      </c>
      <c r="AX400" s="13" t="s">
        <v>82</v>
      </c>
      <c r="AY400" s="211" t="s">
        <v>142</v>
      </c>
    </row>
    <row r="401" spans="1:65" s="13" customFormat="1" ht="11.25">
      <c r="B401" s="201"/>
      <c r="C401" s="202"/>
      <c r="D401" s="199" t="s">
        <v>155</v>
      </c>
      <c r="E401" s="203" t="s">
        <v>44</v>
      </c>
      <c r="F401" s="204" t="s">
        <v>698</v>
      </c>
      <c r="G401" s="202"/>
      <c r="H401" s="205">
        <v>410.88499999999999</v>
      </c>
      <c r="I401" s="206"/>
      <c r="J401" s="202"/>
      <c r="K401" s="202"/>
      <c r="L401" s="207"/>
      <c r="M401" s="208"/>
      <c r="N401" s="209"/>
      <c r="O401" s="209"/>
      <c r="P401" s="209"/>
      <c r="Q401" s="209"/>
      <c r="R401" s="209"/>
      <c r="S401" s="209"/>
      <c r="T401" s="210"/>
      <c r="AT401" s="211" t="s">
        <v>155</v>
      </c>
      <c r="AU401" s="211" t="s">
        <v>91</v>
      </c>
      <c r="AV401" s="13" t="s">
        <v>91</v>
      </c>
      <c r="AW401" s="13" t="s">
        <v>42</v>
      </c>
      <c r="AX401" s="13" t="s">
        <v>82</v>
      </c>
      <c r="AY401" s="211" t="s">
        <v>142</v>
      </c>
    </row>
    <row r="402" spans="1:65" s="14" customFormat="1" ht="11.25">
      <c r="B402" s="212"/>
      <c r="C402" s="213"/>
      <c r="D402" s="199" t="s">
        <v>155</v>
      </c>
      <c r="E402" s="214" t="s">
        <v>44</v>
      </c>
      <c r="F402" s="215" t="s">
        <v>188</v>
      </c>
      <c r="G402" s="213"/>
      <c r="H402" s="216">
        <v>1788.72</v>
      </c>
      <c r="I402" s="217"/>
      <c r="J402" s="213"/>
      <c r="K402" s="213"/>
      <c r="L402" s="218"/>
      <c r="M402" s="219"/>
      <c r="N402" s="220"/>
      <c r="O402" s="220"/>
      <c r="P402" s="220"/>
      <c r="Q402" s="220"/>
      <c r="R402" s="220"/>
      <c r="S402" s="220"/>
      <c r="T402" s="221"/>
      <c r="AT402" s="222" t="s">
        <v>155</v>
      </c>
      <c r="AU402" s="222" t="s">
        <v>91</v>
      </c>
      <c r="AV402" s="14" t="s">
        <v>149</v>
      </c>
      <c r="AW402" s="14" t="s">
        <v>42</v>
      </c>
      <c r="AX402" s="14" t="s">
        <v>89</v>
      </c>
      <c r="AY402" s="222" t="s">
        <v>142</v>
      </c>
    </row>
    <row r="403" spans="1:65" s="12" customFormat="1" ht="22.9" customHeight="1">
      <c r="B403" s="165"/>
      <c r="C403" s="166"/>
      <c r="D403" s="167" t="s">
        <v>81</v>
      </c>
      <c r="E403" s="179" t="s">
        <v>699</v>
      </c>
      <c r="F403" s="179" t="s">
        <v>700</v>
      </c>
      <c r="G403" s="166"/>
      <c r="H403" s="166"/>
      <c r="I403" s="169"/>
      <c r="J403" s="180">
        <f>BK403</f>
        <v>0</v>
      </c>
      <c r="K403" s="166"/>
      <c r="L403" s="171"/>
      <c r="M403" s="172"/>
      <c r="N403" s="173"/>
      <c r="O403" s="173"/>
      <c r="P403" s="174">
        <f>SUM(P404:P426)</f>
        <v>0</v>
      </c>
      <c r="Q403" s="173"/>
      <c r="R403" s="174">
        <f>SUM(R404:R426)</f>
        <v>0</v>
      </c>
      <c r="S403" s="173"/>
      <c r="T403" s="175">
        <f>SUM(T404:T426)</f>
        <v>0</v>
      </c>
      <c r="AR403" s="176" t="s">
        <v>89</v>
      </c>
      <c r="AT403" s="177" t="s">
        <v>81</v>
      </c>
      <c r="AU403" s="177" t="s">
        <v>89</v>
      </c>
      <c r="AY403" s="176" t="s">
        <v>142</v>
      </c>
      <c r="BK403" s="178">
        <f>SUM(BK404:BK426)</f>
        <v>0</v>
      </c>
    </row>
    <row r="404" spans="1:65" s="2" customFormat="1" ht="16.5" customHeight="1">
      <c r="A404" s="35"/>
      <c r="B404" s="36"/>
      <c r="C404" s="181" t="s">
        <v>701</v>
      </c>
      <c r="D404" s="181" t="s">
        <v>144</v>
      </c>
      <c r="E404" s="182" t="s">
        <v>702</v>
      </c>
      <c r="F404" s="183" t="s">
        <v>703</v>
      </c>
      <c r="G404" s="184" t="s">
        <v>206</v>
      </c>
      <c r="H404" s="185">
        <v>420</v>
      </c>
      <c r="I404" s="186"/>
      <c r="J404" s="187">
        <f>ROUND(I404*H404,2)</f>
        <v>0</v>
      </c>
      <c r="K404" s="183" t="s">
        <v>148</v>
      </c>
      <c r="L404" s="40"/>
      <c r="M404" s="188" t="s">
        <v>44</v>
      </c>
      <c r="N404" s="189" t="s">
        <v>53</v>
      </c>
      <c r="O404" s="65"/>
      <c r="P404" s="190">
        <f>O404*H404</f>
        <v>0</v>
      </c>
      <c r="Q404" s="190">
        <v>0</v>
      </c>
      <c r="R404" s="190">
        <f>Q404*H404</f>
        <v>0</v>
      </c>
      <c r="S404" s="190">
        <v>0</v>
      </c>
      <c r="T404" s="191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2" t="s">
        <v>149</v>
      </c>
      <c r="AT404" s="192" t="s">
        <v>144</v>
      </c>
      <c r="AU404" s="192" t="s">
        <v>91</v>
      </c>
      <c r="AY404" s="17" t="s">
        <v>142</v>
      </c>
      <c r="BE404" s="193">
        <f>IF(N404="základní",J404,0)</f>
        <v>0</v>
      </c>
      <c r="BF404" s="193">
        <f>IF(N404="snížená",J404,0)</f>
        <v>0</v>
      </c>
      <c r="BG404" s="193">
        <f>IF(N404="zákl. přenesená",J404,0)</f>
        <v>0</v>
      </c>
      <c r="BH404" s="193">
        <f>IF(N404="sníž. přenesená",J404,0)</f>
        <v>0</v>
      </c>
      <c r="BI404" s="193">
        <f>IF(N404="nulová",J404,0)</f>
        <v>0</v>
      </c>
      <c r="BJ404" s="17" t="s">
        <v>89</v>
      </c>
      <c r="BK404" s="193">
        <f>ROUND(I404*H404,2)</f>
        <v>0</v>
      </c>
      <c r="BL404" s="17" t="s">
        <v>149</v>
      </c>
      <c r="BM404" s="192" t="s">
        <v>704</v>
      </c>
    </row>
    <row r="405" spans="1:65" s="2" customFormat="1" ht="11.25">
      <c r="A405" s="35"/>
      <c r="B405" s="36"/>
      <c r="C405" s="37"/>
      <c r="D405" s="194" t="s">
        <v>151</v>
      </c>
      <c r="E405" s="37"/>
      <c r="F405" s="195" t="s">
        <v>705</v>
      </c>
      <c r="G405" s="37"/>
      <c r="H405" s="37"/>
      <c r="I405" s="196"/>
      <c r="J405" s="37"/>
      <c r="K405" s="37"/>
      <c r="L405" s="40"/>
      <c r="M405" s="197"/>
      <c r="N405" s="198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7" t="s">
        <v>151</v>
      </c>
      <c r="AU405" s="17" t="s">
        <v>91</v>
      </c>
    </row>
    <row r="406" spans="1:65" s="2" customFormat="1" ht="21.75" customHeight="1">
      <c r="A406" s="35"/>
      <c r="B406" s="36"/>
      <c r="C406" s="181" t="s">
        <v>706</v>
      </c>
      <c r="D406" s="181" t="s">
        <v>144</v>
      </c>
      <c r="E406" s="182" t="s">
        <v>707</v>
      </c>
      <c r="F406" s="183" t="s">
        <v>708</v>
      </c>
      <c r="G406" s="184" t="s">
        <v>206</v>
      </c>
      <c r="H406" s="185">
        <v>420</v>
      </c>
      <c r="I406" s="186"/>
      <c r="J406" s="187">
        <f>ROUND(I406*H406,2)</f>
        <v>0</v>
      </c>
      <c r="K406" s="183" t="s">
        <v>148</v>
      </c>
      <c r="L406" s="40"/>
      <c r="M406" s="188" t="s">
        <v>44</v>
      </c>
      <c r="N406" s="189" t="s">
        <v>53</v>
      </c>
      <c r="O406" s="65"/>
      <c r="P406" s="190">
        <f>O406*H406</f>
        <v>0</v>
      </c>
      <c r="Q406" s="190">
        <v>0</v>
      </c>
      <c r="R406" s="190">
        <f>Q406*H406</f>
        <v>0</v>
      </c>
      <c r="S406" s="190">
        <v>0</v>
      </c>
      <c r="T406" s="191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92" t="s">
        <v>149</v>
      </c>
      <c r="AT406" s="192" t="s">
        <v>144</v>
      </c>
      <c r="AU406" s="192" t="s">
        <v>91</v>
      </c>
      <c r="AY406" s="17" t="s">
        <v>142</v>
      </c>
      <c r="BE406" s="193">
        <f>IF(N406="základní",J406,0)</f>
        <v>0</v>
      </c>
      <c r="BF406" s="193">
        <f>IF(N406="snížená",J406,0)</f>
        <v>0</v>
      </c>
      <c r="BG406" s="193">
        <f>IF(N406="zákl. přenesená",J406,0)</f>
        <v>0</v>
      </c>
      <c r="BH406" s="193">
        <f>IF(N406="sníž. přenesená",J406,0)</f>
        <v>0</v>
      </c>
      <c r="BI406" s="193">
        <f>IF(N406="nulová",J406,0)</f>
        <v>0</v>
      </c>
      <c r="BJ406" s="17" t="s">
        <v>89</v>
      </c>
      <c r="BK406" s="193">
        <f>ROUND(I406*H406,2)</f>
        <v>0</v>
      </c>
      <c r="BL406" s="17" t="s">
        <v>149</v>
      </c>
      <c r="BM406" s="192" t="s">
        <v>709</v>
      </c>
    </row>
    <row r="407" spans="1:65" s="2" customFormat="1" ht="11.25">
      <c r="A407" s="35"/>
      <c r="B407" s="36"/>
      <c r="C407" s="37"/>
      <c r="D407" s="194" t="s">
        <v>151</v>
      </c>
      <c r="E407" s="37"/>
      <c r="F407" s="195" t="s">
        <v>710</v>
      </c>
      <c r="G407" s="37"/>
      <c r="H407" s="37"/>
      <c r="I407" s="196"/>
      <c r="J407" s="37"/>
      <c r="K407" s="37"/>
      <c r="L407" s="40"/>
      <c r="M407" s="197"/>
      <c r="N407" s="198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7" t="s">
        <v>151</v>
      </c>
      <c r="AU407" s="17" t="s">
        <v>91</v>
      </c>
    </row>
    <row r="408" spans="1:65" s="13" customFormat="1" ht="11.25">
      <c r="B408" s="201"/>
      <c r="C408" s="202"/>
      <c r="D408" s="199" t="s">
        <v>155</v>
      </c>
      <c r="E408" s="203" t="s">
        <v>44</v>
      </c>
      <c r="F408" s="204" t="s">
        <v>711</v>
      </c>
      <c r="G408" s="202"/>
      <c r="H408" s="205">
        <v>360</v>
      </c>
      <c r="I408" s="206"/>
      <c r="J408" s="202"/>
      <c r="K408" s="202"/>
      <c r="L408" s="207"/>
      <c r="M408" s="208"/>
      <c r="N408" s="209"/>
      <c r="O408" s="209"/>
      <c r="P408" s="209"/>
      <c r="Q408" s="209"/>
      <c r="R408" s="209"/>
      <c r="S408" s="209"/>
      <c r="T408" s="210"/>
      <c r="AT408" s="211" t="s">
        <v>155</v>
      </c>
      <c r="AU408" s="211" t="s">
        <v>91</v>
      </c>
      <c r="AV408" s="13" t="s">
        <v>91</v>
      </c>
      <c r="AW408" s="13" t="s">
        <v>42</v>
      </c>
      <c r="AX408" s="13" t="s">
        <v>82</v>
      </c>
      <c r="AY408" s="211" t="s">
        <v>142</v>
      </c>
    </row>
    <row r="409" spans="1:65" s="13" customFormat="1" ht="11.25">
      <c r="B409" s="201"/>
      <c r="C409" s="202"/>
      <c r="D409" s="199" t="s">
        <v>155</v>
      </c>
      <c r="E409" s="203" t="s">
        <v>44</v>
      </c>
      <c r="F409" s="204" t="s">
        <v>712</v>
      </c>
      <c r="G409" s="202"/>
      <c r="H409" s="205">
        <v>60</v>
      </c>
      <c r="I409" s="206"/>
      <c r="J409" s="202"/>
      <c r="K409" s="202"/>
      <c r="L409" s="207"/>
      <c r="M409" s="208"/>
      <c r="N409" s="209"/>
      <c r="O409" s="209"/>
      <c r="P409" s="209"/>
      <c r="Q409" s="209"/>
      <c r="R409" s="209"/>
      <c r="S409" s="209"/>
      <c r="T409" s="210"/>
      <c r="AT409" s="211" t="s">
        <v>155</v>
      </c>
      <c r="AU409" s="211" t="s">
        <v>91</v>
      </c>
      <c r="AV409" s="13" t="s">
        <v>91</v>
      </c>
      <c r="AW409" s="13" t="s">
        <v>42</v>
      </c>
      <c r="AX409" s="13" t="s">
        <v>82</v>
      </c>
      <c r="AY409" s="211" t="s">
        <v>142</v>
      </c>
    </row>
    <row r="410" spans="1:65" s="14" customFormat="1" ht="11.25">
      <c r="B410" s="212"/>
      <c r="C410" s="213"/>
      <c r="D410" s="199" t="s">
        <v>155</v>
      </c>
      <c r="E410" s="214" t="s">
        <v>44</v>
      </c>
      <c r="F410" s="215" t="s">
        <v>188</v>
      </c>
      <c r="G410" s="213"/>
      <c r="H410" s="216">
        <v>420</v>
      </c>
      <c r="I410" s="217"/>
      <c r="J410" s="213"/>
      <c r="K410" s="213"/>
      <c r="L410" s="218"/>
      <c r="M410" s="219"/>
      <c r="N410" s="220"/>
      <c r="O410" s="220"/>
      <c r="P410" s="220"/>
      <c r="Q410" s="220"/>
      <c r="R410" s="220"/>
      <c r="S410" s="220"/>
      <c r="T410" s="221"/>
      <c r="AT410" s="222" t="s">
        <v>155</v>
      </c>
      <c r="AU410" s="222" t="s">
        <v>91</v>
      </c>
      <c r="AV410" s="14" t="s">
        <v>149</v>
      </c>
      <c r="AW410" s="14" t="s">
        <v>42</v>
      </c>
      <c r="AX410" s="14" t="s">
        <v>89</v>
      </c>
      <c r="AY410" s="222" t="s">
        <v>142</v>
      </c>
    </row>
    <row r="411" spans="1:65" s="2" customFormat="1" ht="24.2" customHeight="1">
      <c r="A411" s="35"/>
      <c r="B411" s="36"/>
      <c r="C411" s="181" t="s">
        <v>713</v>
      </c>
      <c r="D411" s="181" t="s">
        <v>144</v>
      </c>
      <c r="E411" s="182" t="s">
        <v>714</v>
      </c>
      <c r="F411" s="183" t="s">
        <v>715</v>
      </c>
      <c r="G411" s="184" t="s">
        <v>206</v>
      </c>
      <c r="H411" s="185">
        <v>6300</v>
      </c>
      <c r="I411" s="186"/>
      <c r="J411" s="187">
        <f>ROUND(I411*H411,2)</f>
        <v>0</v>
      </c>
      <c r="K411" s="183" t="s">
        <v>148</v>
      </c>
      <c r="L411" s="40"/>
      <c r="M411" s="188" t="s">
        <v>44</v>
      </c>
      <c r="N411" s="189" t="s">
        <v>53</v>
      </c>
      <c r="O411" s="65"/>
      <c r="P411" s="190">
        <f>O411*H411</f>
        <v>0</v>
      </c>
      <c r="Q411" s="190">
        <v>0</v>
      </c>
      <c r="R411" s="190">
        <f>Q411*H411</f>
        <v>0</v>
      </c>
      <c r="S411" s="190">
        <v>0</v>
      </c>
      <c r="T411" s="191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2" t="s">
        <v>149</v>
      </c>
      <c r="AT411" s="192" t="s">
        <v>144</v>
      </c>
      <c r="AU411" s="192" t="s">
        <v>91</v>
      </c>
      <c r="AY411" s="17" t="s">
        <v>142</v>
      </c>
      <c r="BE411" s="193">
        <f>IF(N411="základní",J411,0)</f>
        <v>0</v>
      </c>
      <c r="BF411" s="193">
        <f>IF(N411="snížená",J411,0)</f>
        <v>0</v>
      </c>
      <c r="BG411" s="193">
        <f>IF(N411="zákl. přenesená",J411,0)</f>
        <v>0</v>
      </c>
      <c r="BH411" s="193">
        <f>IF(N411="sníž. přenesená",J411,0)</f>
        <v>0</v>
      </c>
      <c r="BI411" s="193">
        <f>IF(N411="nulová",J411,0)</f>
        <v>0</v>
      </c>
      <c r="BJ411" s="17" t="s">
        <v>89</v>
      </c>
      <c r="BK411" s="193">
        <f>ROUND(I411*H411,2)</f>
        <v>0</v>
      </c>
      <c r="BL411" s="17" t="s">
        <v>149</v>
      </c>
      <c r="BM411" s="192" t="s">
        <v>716</v>
      </c>
    </row>
    <row r="412" spans="1:65" s="2" customFormat="1" ht="11.25">
      <c r="A412" s="35"/>
      <c r="B412" s="36"/>
      <c r="C412" s="37"/>
      <c r="D412" s="194" t="s">
        <v>151</v>
      </c>
      <c r="E412" s="37"/>
      <c r="F412" s="195" t="s">
        <v>717</v>
      </c>
      <c r="G412" s="37"/>
      <c r="H412" s="37"/>
      <c r="I412" s="196"/>
      <c r="J412" s="37"/>
      <c r="K412" s="37"/>
      <c r="L412" s="40"/>
      <c r="M412" s="197"/>
      <c r="N412" s="198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7" t="s">
        <v>151</v>
      </c>
      <c r="AU412" s="17" t="s">
        <v>91</v>
      </c>
    </row>
    <row r="413" spans="1:65" s="13" customFormat="1" ht="11.25">
      <c r="B413" s="201"/>
      <c r="C413" s="202"/>
      <c r="D413" s="199" t="s">
        <v>155</v>
      </c>
      <c r="E413" s="202"/>
      <c r="F413" s="204" t="s">
        <v>718</v>
      </c>
      <c r="G413" s="202"/>
      <c r="H413" s="205">
        <v>6300</v>
      </c>
      <c r="I413" s="206"/>
      <c r="J413" s="202"/>
      <c r="K413" s="202"/>
      <c r="L413" s="207"/>
      <c r="M413" s="208"/>
      <c r="N413" s="209"/>
      <c r="O413" s="209"/>
      <c r="P413" s="209"/>
      <c r="Q413" s="209"/>
      <c r="R413" s="209"/>
      <c r="S413" s="209"/>
      <c r="T413" s="210"/>
      <c r="AT413" s="211" t="s">
        <v>155</v>
      </c>
      <c r="AU413" s="211" t="s">
        <v>91</v>
      </c>
      <c r="AV413" s="13" t="s">
        <v>91</v>
      </c>
      <c r="AW413" s="13" t="s">
        <v>4</v>
      </c>
      <c r="AX413" s="13" t="s">
        <v>89</v>
      </c>
      <c r="AY413" s="211" t="s">
        <v>142</v>
      </c>
    </row>
    <row r="414" spans="1:65" s="2" customFormat="1" ht="21.75" customHeight="1">
      <c r="A414" s="35"/>
      <c r="B414" s="36"/>
      <c r="C414" s="181" t="s">
        <v>719</v>
      </c>
      <c r="D414" s="181" t="s">
        <v>144</v>
      </c>
      <c r="E414" s="182" t="s">
        <v>720</v>
      </c>
      <c r="F414" s="183" t="s">
        <v>721</v>
      </c>
      <c r="G414" s="184" t="s">
        <v>206</v>
      </c>
      <c r="H414" s="185">
        <v>420</v>
      </c>
      <c r="I414" s="186"/>
      <c r="J414" s="187">
        <f>ROUND(I414*H414,2)</f>
        <v>0</v>
      </c>
      <c r="K414" s="183" t="s">
        <v>148</v>
      </c>
      <c r="L414" s="40"/>
      <c r="M414" s="188" t="s">
        <v>44</v>
      </c>
      <c r="N414" s="189" t="s">
        <v>53</v>
      </c>
      <c r="O414" s="65"/>
      <c r="P414" s="190">
        <f>O414*H414</f>
        <v>0</v>
      </c>
      <c r="Q414" s="190">
        <v>0</v>
      </c>
      <c r="R414" s="190">
        <f>Q414*H414</f>
        <v>0</v>
      </c>
      <c r="S414" s="190">
        <v>0</v>
      </c>
      <c r="T414" s="191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2" t="s">
        <v>149</v>
      </c>
      <c r="AT414" s="192" t="s">
        <v>144</v>
      </c>
      <c r="AU414" s="192" t="s">
        <v>91</v>
      </c>
      <c r="AY414" s="17" t="s">
        <v>142</v>
      </c>
      <c r="BE414" s="193">
        <f>IF(N414="základní",J414,0)</f>
        <v>0</v>
      </c>
      <c r="BF414" s="193">
        <f>IF(N414="snížená",J414,0)</f>
        <v>0</v>
      </c>
      <c r="BG414" s="193">
        <f>IF(N414="zákl. přenesená",J414,0)</f>
        <v>0</v>
      </c>
      <c r="BH414" s="193">
        <f>IF(N414="sníž. přenesená",J414,0)</f>
        <v>0</v>
      </c>
      <c r="BI414" s="193">
        <f>IF(N414="nulová",J414,0)</f>
        <v>0</v>
      </c>
      <c r="BJ414" s="17" t="s">
        <v>89</v>
      </c>
      <c r="BK414" s="193">
        <f>ROUND(I414*H414,2)</f>
        <v>0</v>
      </c>
      <c r="BL414" s="17" t="s">
        <v>149</v>
      </c>
      <c r="BM414" s="192" t="s">
        <v>722</v>
      </c>
    </row>
    <row r="415" spans="1:65" s="2" customFormat="1" ht="11.25">
      <c r="A415" s="35"/>
      <c r="B415" s="36"/>
      <c r="C415" s="37"/>
      <c r="D415" s="194" t="s">
        <v>151</v>
      </c>
      <c r="E415" s="37"/>
      <c r="F415" s="195" t="s">
        <v>723</v>
      </c>
      <c r="G415" s="37"/>
      <c r="H415" s="37"/>
      <c r="I415" s="196"/>
      <c r="J415" s="37"/>
      <c r="K415" s="37"/>
      <c r="L415" s="40"/>
      <c r="M415" s="197"/>
      <c r="N415" s="198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7" t="s">
        <v>151</v>
      </c>
      <c r="AU415" s="17" t="s">
        <v>91</v>
      </c>
    </row>
    <row r="416" spans="1:65" s="2" customFormat="1" ht="24.2" customHeight="1">
      <c r="A416" s="35"/>
      <c r="B416" s="36"/>
      <c r="C416" s="181" t="s">
        <v>724</v>
      </c>
      <c r="D416" s="181" t="s">
        <v>144</v>
      </c>
      <c r="E416" s="182" t="s">
        <v>725</v>
      </c>
      <c r="F416" s="183" t="s">
        <v>726</v>
      </c>
      <c r="G416" s="184" t="s">
        <v>206</v>
      </c>
      <c r="H416" s="185">
        <v>420</v>
      </c>
      <c r="I416" s="186"/>
      <c r="J416" s="187">
        <f>ROUND(I416*H416,2)</f>
        <v>0</v>
      </c>
      <c r="K416" s="183" t="s">
        <v>148</v>
      </c>
      <c r="L416" s="40"/>
      <c r="M416" s="188" t="s">
        <v>44</v>
      </c>
      <c r="N416" s="189" t="s">
        <v>53</v>
      </c>
      <c r="O416" s="65"/>
      <c r="P416" s="190">
        <f>O416*H416</f>
        <v>0</v>
      </c>
      <c r="Q416" s="190">
        <v>0</v>
      </c>
      <c r="R416" s="190">
        <f>Q416*H416</f>
        <v>0</v>
      </c>
      <c r="S416" s="190">
        <v>0</v>
      </c>
      <c r="T416" s="191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2" t="s">
        <v>149</v>
      </c>
      <c r="AT416" s="192" t="s">
        <v>144</v>
      </c>
      <c r="AU416" s="192" t="s">
        <v>91</v>
      </c>
      <c r="AY416" s="17" t="s">
        <v>142</v>
      </c>
      <c r="BE416" s="193">
        <f>IF(N416="základní",J416,0)</f>
        <v>0</v>
      </c>
      <c r="BF416" s="193">
        <f>IF(N416="snížená",J416,0)</f>
        <v>0</v>
      </c>
      <c r="BG416" s="193">
        <f>IF(N416="zákl. přenesená",J416,0)</f>
        <v>0</v>
      </c>
      <c r="BH416" s="193">
        <f>IF(N416="sníž. přenesená",J416,0)</f>
        <v>0</v>
      </c>
      <c r="BI416" s="193">
        <f>IF(N416="nulová",J416,0)</f>
        <v>0</v>
      </c>
      <c r="BJ416" s="17" t="s">
        <v>89</v>
      </c>
      <c r="BK416" s="193">
        <f>ROUND(I416*H416,2)</f>
        <v>0</v>
      </c>
      <c r="BL416" s="17" t="s">
        <v>149</v>
      </c>
      <c r="BM416" s="192" t="s">
        <v>727</v>
      </c>
    </row>
    <row r="417" spans="1:65" s="2" customFormat="1" ht="11.25">
      <c r="A417" s="35"/>
      <c r="B417" s="36"/>
      <c r="C417" s="37"/>
      <c r="D417" s="194" t="s">
        <v>151</v>
      </c>
      <c r="E417" s="37"/>
      <c r="F417" s="195" t="s">
        <v>728</v>
      </c>
      <c r="G417" s="37"/>
      <c r="H417" s="37"/>
      <c r="I417" s="196"/>
      <c r="J417" s="37"/>
      <c r="K417" s="37"/>
      <c r="L417" s="40"/>
      <c r="M417" s="197"/>
      <c r="N417" s="198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7" t="s">
        <v>151</v>
      </c>
      <c r="AU417" s="17" t="s">
        <v>91</v>
      </c>
    </row>
    <row r="418" spans="1:65" s="2" customFormat="1" ht="24.2" customHeight="1">
      <c r="A418" s="35"/>
      <c r="B418" s="36"/>
      <c r="C418" s="181" t="s">
        <v>729</v>
      </c>
      <c r="D418" s="181" t="s">
        <v>144</v>
      </c>
      <c r="E418" s="182" t="s">
        <v>730</v>
      </c>
      <c r="F418" s="183" t="s">
        <v>731</v>
      </c>
      <c r="G418" s="184" t="s">
        <v>206</v>
      </c>
      <c r="H418" s="185">
        <v>2100</v>
      </c>
      <c r="I418" s="186"/>
      <c r="J418" s="187">
        <f>ROUND(I418*H418,2)</f>
        <v>0</v>
      </c>
      <c r="K418" s="183" t="s">
        <v>148</v>
      </c>
      <c r="L418" s="40"/>
      <c r="M418" s="188" t="s">
        <v>44</v>
      </c>
      <c r="N418" s="189" t="s">
        <v>53</v>
      </c>
      <c r="O418" s="65"/>
      <c r="P418" s="190">
        <f>O418*H418</f>
        <v>0</v>
      </c>
      <c r="Q418" s="190">
        <v>0</v>
      </c>
      <c r="R418" s="190">
        <f>Q418*H418</f>
        <v>0</v>
      </c>
      <c r="S418" s="190">
        <v>0</v>
      </c>
      <c r="T418" s="191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2" t="s">
        <v>149</v>
      </c>
      <c r="AT418" s="192" t="s">
        <v>144</v>
      </c>
      <c r="AU418" s="192" t="s">
        <v>91</v>
      </c>
      <c r="AY418" s="17" t="s">
        <v>142</v>
      </c>
      <c r="BE418" s="193">
        <f>IF(N418="základní",J418,0)</f>
        <v>0</v>
      </c>
      <c r="BF418" s="193">
        <f>IF(N418="snížená",J418,0)</f>
        <v>0</v>
      </c>
      <c r="BG418" s="193">
        <f>IF(N418="zákl. přenesená",J418,0)</f>
        <v>0</v>
      </c>
      <c r="BH418" s="193">
        <f>IF(N418="sníž. přenesená",J418,0)</f>
        <v>0</v>
      </c>
      <c r="BI418" s="193">
        <f>IF(N418="nulová",J418,0)</f>
        <v>0</v>
      </c>
      <c r="BJ418" s="17" t="s">
        <v>89</v>
      </c>
      <c r="BK418" s="193">
        <f>ROUND(I418*H418,2)</f>
        <v>0</v>
      </c>
      <c r="BL418" s="17" t="s">
        <v>149</v>
      </c>
      <c r="BM418" s="192" t="s">
        <v>732</v>
      </c>
    </row>
    <row r="419" spans="1:65" s="2" customFormat="1" ht="11.25">
      <c r="A419" s="35"/>
      <c r="B419" s="36"/>
      <c r="C419" s="37"/>
      <c r="D419" s="194" t="s">
        <v>151</v>
      </c>
      <c r="E419" s="37"/>
      <c r="F419" s="195" t="s">
        <v>733</v>
      </c>
      <c r="G419" s="37"/>
      <c r="H419" s="37"/>
      <c r="I419" s="196"/>
      <c r="J419" s="37"/>
      <c r="K419" s="37"/>
      <c r="L419" s="40"/>
      <c r="M419" s="197"/>
      <c r="N419" s="198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7" t="s">
        <v>151</v>
      </c>
      <c r="AU419" s="17" t="s">
        <v>91</v>
      </c>
    </row>
    <row r="420" spans="1:65" s="13" customFormat="1" ht="11.25">
      <c r="B420" s="201"/>
      <c r="C420" s="202"/>
      <c r="D420" s="199" t="s">
        <v>155</v>
      </c>
      <c r="E420" s="202"/>
      <c r="F420" s="204" t="s">
        <v>734</v>
      </c>
      <c r="G420" s="202"/>
      <c r="H420" s="205">
        <v>2100</v>
      </c>
      <c r="I420" s="206"/>
      <c r="J420" s="202"/>
      <c r="K420" s="202"/>
      <c r="L420" s="207"/>
      <c r="M420" s="208"/>
      <c r="N420" s="209"/>
      <c r="O420" s="209"/>
      <c r="P420" s="209"/>
      <c r="Q420" s="209"/>
      <c r="R420" s="209"/>
      <c r="S420" s="209"/>
      <c r="T420" s="210"/>
      <c r="AT420" s="211" t="s">
        <v>155</v>
      </c>
      <c r="AU420" s="211" t="s">
        <v>91</v>
      </c>
      <c r="AV420" s="13" t="s">
        <v>91</v>
      </c>
      <c r="AW420" s="13" t="s">
        <v>4</v>
      </c>
      <c r="AX420" s="13" t="s">
        <v>89</v>
      </c>
      <c r="AY420" s="211" t="s">
        <v>142</v>
      </c>
    </row>
    <row r="421" spans="1:65" s="2" customFormat="1" ht="24.2" customHeight="1">
      <c r="A421" s="35"/>
      <c r="B421" s="36"/>
      <c r="C421" s="181" t="s">
        <v>735</v>
      </c>
      <c r="D421" s="181" t="s">
        <v>144</v>
      </c>
      <c r="E421" s="182" t="s">
        <v>736</v>
      </c>
      <c r="F421" s="183" t="s">
        <v>737</v>
      </c>
      <c r="G421" s="184" t="s">
        <v>206</v>
      </c>
      <c r="H421" s="185">
        <v>60</v>
      </c>
      <c r="I421" s="186"/>
      <c r="J421" s="187">
        <f>ROUND(I421*H421,2)</f>
        <v>0</v>
      </c>
      <c r="K421" s="183" t="s">
        <v>148</v>
      </c>
      <c r="L421" s="40"/>
      <c r="M421" s="188" t="s">
        <v>44</v>
      </c>
      <c r="N421" s="189" t="s">
        <v>53</v>
      </c>
      <c r="O421" s="65"/>
      <c r="P421" s="190">
        <f>O421*H421</f>
        <v>0</v>
      </c>
      <c r="Q421" s="190">
        <v>0</v>
      </c>
      <c r="R421" s="190">
        <f>Q421*H421</f>
        <v>0</v>
      </c>
      <c r="S421" s="190">
        <v>0</v>
      </c>
      <c r="T421" s="191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92" t="s">
        <v>149</v>
      </c>
      <c r="AT421" s="192" t="s">
        <v>144</v>
      </c>
      <c r="AU421" s="192" t="s">
        <v>91</v>
      </c>
      <c r="AY421" s="17" t="s">
        <v>142</v>
      </c>
      <c r="BE421" s="193">
        <f>IF(N421="základní",J421,0)</f>
        <v>0</v>
      </c>
      <c r="BF421" s="193">
        <f>IF(N421="snížená",J421,0)</f>
        <v>0</v>
      </c>
      <c r="BG421" s="193">
        <f>IF(N421="zákl. přenesená",J421,0)</f>
        <v>0</v>
      </c>
      <c r="BH421" s="193">
        <f>IF(N421="sníž. přenesená",J421,0)</f>
        <v>0</v>
      </c>
      <c r="BI421" s="193">
        <f>IF(N421="nulová",J421,0)</f>
        <v>0</v>
      </c>
      <c r="BJ421" s="17" t="s">
        <v>89</v>
      </c>
      <c r="BK421" s="193">
        <f>ROUND(I421*H421,2)</f>
        <v>0</v>
      </c>
      <c r="BL421" s="17" t="s">
        <v>149</v>
      </c>
      <c r="BM421" s="192" t="s">
        <v>738</v>
      </c>
    </row>
    <row r="422" spans="1:65" s="2" customFormat="1" ht="11.25">
      <c r="A422" s="35"/>
      <c r="B422" s="36"/>
      <c r="C422" s="37"/>
      <c r="D422" s="194" t="s">
        <v>151</v>
      </c>
      <c r="E422" s="37"/>
      <c r="F422" s="195" t="s">
        <v>739</v>
      </c>
      <c r="G422" s="37"/>
      <c r="H422" s="37"/>
      <c r="I422" s="196"/>
      <c r="J422" s="37"/>
      <c r="K422" s="37"/>
      <c r="L422" s="40"/>
      <c r="M422" s="197"/>
      <c r="N422" s="198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7" t="s">
        <v>151</v>
      </c>
      <c r="AU422" s="17" t="s">
        <v>91</v>
      </c>
    </row>
    <row r="423" spans="1:65" s="13" customFormat="1" ht="11.25">
      <c r="B423" s="201"/>
      <c r="C423" s="202"/>
      <c r="D423" s="199" t="s">
        <v>155</v>
      </c>
      <c r="E423" s="203" t="s">
        <v>44</v>
      </c>
      <c r="F423" s="204" t="s">
        <v>712</v>
      </c>
      <c r="G423" s="202"/>
      <c r="H423" s="205">
        <v>60</v>
      </c>
      <c r="I423" s="206"/>
      <c r="J423" s="202"/>
      <c r="K423" s="202"/>
      <c r="L423" s="207"/>
      <c r="M423" s="208"/>
      <c r="N423" s="209"/>
      <c r="O423" s="209"/>
      <c r="P423" s="209"/>
      <c r="Q423" s="209"/>
      <c r="R423" s="209"/>
      <c r="S423" s="209"/>
      <c r="T423" s="210"/>
      <c r="AT423" s="211" t="s">
        <v>155</v>
      </c>
      <c r="AU423" s="211" t="s">
        <v>91</v>
      </c>
      <c r="AV423" s="13" t="s">
        <v>91</v>
      </c>
      <c r="AW423" s="13" t="s">
        <v>42</v>
      </c>
      <c r="AX423" s="13" t="s">
        <v>89</v>
      </c>
      <c r="AY423" s="211" t="s">
        <v>142</v>
      </c>
    </row>
    <row r="424" spans="1:65" s="2" customFormat="1" ht="33" customHeight="1">
      <c r="A424" s="35"/>
      <c r="B424" s="36"/>
      <c r="C424" s="181" t="s">
        <v>740</v>
      </c>
      <c r="D424" s="181" t="s">
        <v>144</v>
      </c>
      <c r="E424" s="182" t="s">
        <v>741</v>
      </c>
      <c r="F424" s="183" t="s">
        <v>742</v>
      </c>
      <c r="G424" s="184" t="s">
        <v>206</v>
      </c>
      <c r="H424" s="185">
        <v>360</v>
      </c>
      <c r="I424" s="186"/>
      <c r="J424" s="187">
        <f>ROUND(I424*H424,2)</f>
        <v>0</v>
      </c>
      <c r="K424" s="183" t="s">
        <v>148</v>
      </c>
      <c r="L424" s="40"/>
      <c r="M424" s="188" t="s">
        <v>44</v>
      </c>
      <c r="N424" s="189" t="s">
        <v>53</v>
      </c>
      <c r="O424" s="65"/>
      <c r="P424" s="190">
        <f>O424*H424</f>
        <v>0</v>
      </c>
      <c r="Q424" s="190">
        <v>0</v>
      </c>
      <c r="R424" s="190">
        <f>Q424*H424</f>
        <v>0</v>
      </c>
      <c r="S424" s="190">
        <v>0</v>
      </c>
      <c r="T424" s="191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92" t="s">
        <v>149</v>
      </c>
      <c r="AT424" s="192" t="s">
        <v>144</v>
      </c>
      <c r="AU424" s="192" t="s">
        <v>91</v>
      </c>
      <c r="AY424" s="17" t="s">
        <v>142</v>
      </c>
      <c r="BE424" s="193">
        <f>IF(N424="základní",J424,0)</f>
        <v>0</v>
      </c>
      <c r="BF424" s="193">
        <f>IF(N424="snížená",J424,0)</f>
        <v>0</v>
      </c>
      <c r="BG424" s="193">
        <f>IF(N424="zákl. přenesená",J424,0)</f>
        <v>0</v>
      </c>
      <c r="BH424" s="193">
        <f>IF(N424="sníž. přenesená",J424,0)</f>
        <v>0</v>
      </c>
      <c r="BI424" s="193">
        <f>IF(N424="nulová",J424,0)</f>
        <v>0</v>
      </c>
      <c r="BJ424" s="17" t="s">
        <v>89</v>
      </c>
      <c r="BK424" s="193">
        <f>ROUND(I424*H424,2)</f>
        <v>0</v>
      </c>
      <c r="BL424" s="17" t="s">
        <v>149</v>
      </c>
      <c r="BM424" s="192" t="s">
        <v>743</v>
      </c>
    </row>
    <row r="425" spans="1:65" s="2" customFormat="1" ht="11.25">
      <c r="A425" s="35"/>
      <c r="B425" s="36"/>
      <c r="C425" s="37"/>
      <c r="D425" s="194" t="s">
        <v>151</v>
      </c>
      <c r="E425" s="37"/>
      <c r="F425" s="195" t="s">
        <v>744</v>
      </c>
      <c r="G425" s="37"/>
      <c r="H425" s="37"/>
      <c r="I425" s="196"/>
      <c r="J425" s="37"/>
      <c r="K425" s="37"/>
      <c r="L425" s="40"/>
      <c r="M425" s="197"/>
      <c r="N425" s="198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7" t="s">
        <v>151</v>
      </c>
      <c r="AU425" s="17" t="s">
        <v>91</v>
      </c>
    </row>
    <row r="426" spans="1:65" s="13" customFormat="1" ht="11.25">
      <c r="B426" s="201"/>
      <c r="C426" s="202"/>
      <c r="D426" s="199" t="s">
        <v>155</v>
      </c>
      <c r="E426" s="203" t="s">
        <v>44</v>
      </c>
      <c r="F426" s="204" t="s">
        <v>711</v>
      </c>
      <c r="G426" s="202"/>
      <c r="H426" s="205">
        <v>360</v>
      </c>
      <c r="I426" s="206"/>
      <c r="J426" s="202"/>
      <c r="K426" s="202"/>
      <c r="L426" s="207"/>
      <c r="M426" s="208"/>
      <c r="N426" s="209"/>
      <c r="O426" s="209"/>
      <c r="P426" s="209"/>
      <c r="Q426" s="209"/>
      <c r="R426" s="209"/>
      <c r="S426" s="209"/>
      <c r="T426" s="210"/>
      <c r="AT426" s="211" t="s">
        <v>155</v>
      </c>
      <c r="AU426" s="211" t="s">
        <v>91</v>
      </c>
      <c r="AV426" s="13" t="s">
        <v>91</v>
      </c>
      <c r="AW426" s="13" t="s">
        <v>42</v>
      </c>
      <c r="AX426" s="13" t="s">
        <v>89</v>
      </c>
      <c r="AY426" s="211" t="s">
        <v>142</v>
      </c>
    </row>
    <row r="427" spans="1:65" s="12" customFormat="1" ht="22.9" customHeight="1">
      <c r="B427" s="165"/>
      <c r="C427" s="166"/>
      <c r="D427" s="167" t="s">
        <v>81</v>
      </c>
      <c r="E427" s="179" t="s">
        <v>745</v>
      </c>
      <c r="F427" s="179" t="s">
        <v>746</v>
      </c>
      <c r="G427" s="166"/>
      <c r="H427" s="166"/>
      <c r="I427" s="169"/>
      <c r="J427" s="180">
        <f>BK427</f>
        <v>0</v>
      </c>
      <c r="K427" s="166"/>
      <c r="L427" s="171"/>
      <c r="M427" s="172"/>
      <c r="N427" s="173"/>
      <c r="O427" s="173"/>
      <c r="P427" s="174">
        <f>SUM(P428:P431)</f>
        <v>0</v>
      </c>
      <c r="Q427" s="173"/>
      <c r="R427" s="174">
        <f>SUM(R428:R431)</f>
        <v>0</v>
      </c>
      <c r="S427" s="173"/>
      <c r="T427" s="175">
        <f>SUM(T428:T431)</f>
        <v>0</v>
      </c>
      <c r="AR427" s="176" t="s">
        <v>89</v>
      </c>
      <c r="AT427" s="177" t="s">
        <v>81</v>
      </c>
      <c r="AU427" s="177" t="s">
        <v>89</v>
      </c>
      <c r="AY427" s="176" t="s">
        <v>142</v>
      </c>
      <c r="BK427" s="178">
        <f>SUM(BK428:BK431)</f>
        <v>0</v>
      </c>
    </row>
    <row r="428" spans="1:65" s="2" customFormat="1" ht="24.2" customHeight="1">
      <c r="A428" s="35"/>
      <c r="B428" s="36"/>
      <c r="C428" s="181" t="s">
        <v>747</v>
      </c>
      <c r="D428" s="181" t="s">
        <v>144</v>
      </c>
      <c r="E428" s="182" t="s">
        <v>748</v>
      </c>
      <c r="F428" s="183" t="s">
        <v>749</v>
      </c>
      <c r="G428" s="184" t="s">
        <v>206</v>
      </c>
      <c r="H428" s="185">
        <v>566.50800000000004</v>
      </c>
      <c r="I428" s="186"/>
      <c r="J428" s="187">
        <f>ROUND(I428*H428,2)</f>
        <v>0</v>
      </c>
      <c r="K428" s="183" t="s">
        <v>148</v>
      </c>
      <c r="L428" s="40"/>
      <c r="M428" s="188" t="s">
        <v>44</v>
      </c>
      <c r="N428" s="189" t="s">
        <v>53</v>
      </c>
      <c r="O428" s="65"/>
      <c r="P428" s="190">
        <f>O428*H428</f>
        <v>0</v>
      </c>
      <c r="Q428" s="190">
        <v>0</v>
      </c>
      <c r="R428" s="190">
        <f>Q428*H428</f>
        <v>0</v>
      </c>
      <c r="S428" s="190">
        <v>0</v>
      </c>
      <c r="T428" s="191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92" t="s">
        <v>149</v>
      </c>
      <c r="AT428" s="192" t="s">
        <v>144</v>
      </c>
      <c r="AU428" s="192" t="s">
        <v>91</v>
      </c>
      <c r="AY428" s="17" t="s">
        <v>142</v>
      </c>
      <c r="BE428" s="193">
        <f>IF(N428="základní",J428,0)</f>
        <v>0</v>
      </c>
      <c r="BF428" s="193">
        <f>IF(N428="snížená",J428,0)</f>
        <v>0</v>
      </c>
      <c r="BG428" s="193">
        <f>IF(N428="zákl. přenesená",J428,0)</f>
        <v>0</v>
      </c>
      <c r="BH428" s="193">
        <f>IF(N428="sníž. přenesená",J428,0)</f>
        <v>0</v>
      </c>
      <c r="BI428" s="193">
        <f>IF(N428="nulová",J428,0)</f>
        <v>0</v>
      </c>
      <c r="BJ428" s="17" t="s">
        <v>89</v>
      </c>
      <c r="BK428" s="193">
        <f>ROUND(I428*H428,2)</f>
        <v>0</v>
      </c>
      <c r="BL428" s="17" t="s">
        <v>149</v>
      </c>
      <c r="BM428" s="192" t="s">
        <v>750</v>
      </c>
    </row>
    <row r="429" spans="1:65" s="2" customFormat="1" ht="11.25">
      <c r="A429" s="35"/>
      <c r="B429" s="36"/>
      <c r="C429" s="37"/>
      <c r="D429" s="194" t="s">
        <v>151</v>
      </c>
      <c r="E429" s="37"/>
      <c r="F429" s="195" t="s">
        <v>751</v>
      </c>
      <c r="G429" s="37"/>
      <c r="H429" s="37"/>
      <c r="I429" s="196"/>
      <c r="J429" s="37"/>
      <c r="K429" s="37"/>
      <c r="L429" s="40"/>
      <c r="M429" s="197"/>
      <c r="N429" s="198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7" t="s">
        <v>151</v>
      </c>
      <c r="AU429" s="17" t="s">
        <v>91</v>
      </c>
    </row>
    <row r="430" spans="1:65" s="2" customFormat="1" ht="33" customHeight="1">
      <c r="A430" s="35"/>
      <c r="B430" s="36"/>
      <c r="C430" s="181" t="s">
        <v>752</v>
      </c>
      <c r="D430" s="181" t="s">
        <v>144</v>
      </c>
      <c r="E430" s="182" t="s">
        <v>753</v>
      </c>
      <c r="F430" s="183" t="s">
        <v>754</v>
      </c>
      <c r="G430" s="184" t="s">
        <v>206</v>
      </c>
      <c r="H430" s="185">
        <v>566.50800000000004</v>
      </c>
      <c r="I430" s="186"/>
      <c r="J430" s="187">
        <f>ROUND(I430*H430,2)</f>
        <v>0</v>
      </c>
      <c r="K430" s="183" t="s">
        <v>148</v>
      </c>
      <c r="L430" s="40"/>
      <c r="M430" s="188" t="s">
        <v>44</v>
      </c>
      <c r="N430" s="189" t="s">
        <v>53</v>
      </c>
      <c r="O430" s="65"/>
      <c r="P430" s="190">
        <f>O430*H430</f>
        <v>0</v>
      </c>
      <c r="Q430" s="190">
        <v>0</v>
      </c>
      <c r="R430" s="190">
        <f>Q430*H430</f>
        <v>0</v>
      </c>
      <c r="S430" s="190">
        <v>0</v>
      </c>
      <c r="T430" s="191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92" t="s">
        <v>149</v>
      </c>
      <c r="AT430" s="192" t="s">
        <v>144</v>
      </c>
      <c r="AU430" s="192" t="s">
        <v>91</v>
      </c>
      <c r="AY430" s="17" t="s">
        <v>142</v>
      </c>
      <c r="BE430" s="193">
        <f>IF(N430="základní",J430,0)</f>
        <v>0</v>
      </c>
      <c r="BF430" s="193">
        <f>IF(N430="snížená",J430,0)</f>
        <v>0</v>
      </c>
      <c r="BG430" s="193">
        <f>IF(N430="zákl. přenesená",J430,0)</f>
        <v>0</v>
      </c>
      <c r="BH430" s="193">
        <f>IF(N430="sníž. přenesená",J430,0)</f>
        <v>0</v>
      </c>
      <c r="BI430" s="193">
        <f>IF(N430="nulová",J430,0)</f>
        <v>0</v>
      </c>
      <c r="BJ430" s="17" t="s">
        <v>89</v>
      </c>
      <c r="BK430" s="193">
        <f>ROUND(I430*H430,2)</f>
        <v>0</v>
      </c>
      <c r="BL430" s="17" t="s">
        <v>149</v>
      </c>
      <c r="BM430" s="192" t="s">
        <v>755</v>
      </c>
    </row>
    <row r="431" spans="1:65" s="2" customFormat="1" ht="11.25">
      <c r="A431" s="35"/>
      <c r="B431" s="36"/>
      <c r="C431" s="37"/>
      <c r="D431" s="194" t="s">
        <v>151</v>
      </c>
      <c r="E431" s="37"/>
      <c r="F431" s="195" t="s">
        <v>756</v>
      </c>
      <c r="G431" s="37"/>
      <c r="H431" s="37"/>
      <c r="I431" s="196"/>
      <c r="J431" s="37"/>
      <c r="K431" s="37"/>
      <c r="L431" s="40"/>
      <c r="M431" s="197"/>
      <c r="N431" s="198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7" t="s">
        <v>151</v>
      </c>
      <c r="AU431" s="17" t="s">
        <v>91</v>
      </c>
    </row>
    <row r="432" spans="1:65" s="12" customFormat="1" ht="25.9" customHeight="1">
      <c r="B432" s="165"/>
      <c r="C432" s="166"/>
      <c r="D432" s="167" t="s">
        <v>81</v>
      </c>
      <c r="E432" s="168" t="s">
        <v>757</v>
      </c>
      <c r="F432" s="168" t="s">
        <v>758</v>
      </c>
      <c r="G432" s="166"/>
      <c r="H432" s="166"/>
      <c r="I432" s="169"/>
      <c r="J432" s="170">
        <f>BK432</f>
        <v>0</v>
      </c>
      <c r="K432" s="166"/>
      <c r="L432" s="171"/>
      <c r="M432" s="172"/>
      <c r="N432" s="173"/>
      <c r="O432" s="173"/>
      <c r="P432" s="174">
        <f>P433+P435+P437</f>
        <v>0</v>
      </c>
      <c r="Q432" s="173"/>
      <c r="R432" s="174">
        <f>R433+R435+R437</f>
        <v>0.18938249999999998</v>
      </c>
      <c r="S432" s="173"/>
      <c r="T432" s="175">
        <f>T433+T435+T437</f>
        <v>0</v>
      </c>
      <c r="AR432" s="176" t="s">
        <v>91</v>
      </c>
      <c r="AT432" s="177" t="s">
        <v>81</v>
      </c>
      <c r="AU432" s="177" t="s">
        <v>82</v>
      </c>
      <c r="AY432" s="176" t="s">
        <v>142</v>
      </c>
      <c r="BK432" s="178">
        <f>BK433+BK435+BK437</f>
        <v>0</v>
      </c>
    </row>
    <row r="433" spans="1:65" s="12" customFormat="1" ht="22.9" customHeight="1">
      <c r="B433" s="165"/>
      <c r="C433" s="166"/>
      <c r="D433" s="167" t="s">
        <v>81</v>
      </c>
      <c r="E433" s="179" t="s">
        <v>759</v>
      </c>
      <c r="F433" s="179" t="s">
        <v>760</v>
      </c>
      <c r="G433" s="166"/>
      <c r="H433" s="166"/>
      <c r="I433" s="169"/>
      <c r="J433" s="180">
        <f>BK433</f>
        <v>0</v>
      </c>
      <c r="K433" s="166"/>
      <c r="L433" s="171"/>
      <c r="M433" s="172"/>
      <c r="N433" s="173"/>
      <c r="O433" s="173"/>
      <c r="P433" s="174">
        <f>P434</f>
        <v>0</v>
      </c>
      <c r="Q433" s="173"/>
      <c r="R433" s="174">
        <f>R434</f>
        <v>1.32E-3</v>
      </c>
      <c r="S433" s="173"/>
      <c r="T433" s="175">
        <f>T434</f>
        <v>0</v>
      </c>
      <c r="AR433" s="176" t="s">
        <v>91</v>
      </c>
      <c r="AT433" s="177" t="s">
        <v>81</v>
      </c>
      <c r="AU433" s="177" t="s">
        <v>89</v>
      </c>
      <c r="AY433" s="176" t="s">
        <v>142</v>
      </c>
      <c r="BK433" s="178">
        <f>BK434</f>
        <v>0</v>
      </c>
    </row>
    <row r="434" spans="1:65" s="2" customFormat="1" ht="16.5" customHeight="1">
      <c r="A434" s="35"/>
      <c r="B434" s="36"/>
      <c r="C434" s="181" t="s">
        <v>761</v>
      </c>
      <c r="D434" s="181" t="s">
        <v>144</v>
      </c>
      <c r="E434" s="182" t="s">
        <v>762</v>
      </c>
      <c r="F434" s="183" t="s">
        <v>763</v>
      </c>
      <c r="G434" s="184" t="s">
        <v>325</v>
      </c>
      <c r="H434" s="185">
        <v>2</v>
      </c>
      <c r="I434" s="186"/>
      <c r="J434" s="187">
        <f>ROUND(I434*H434,2)</f>
        <v>0</v>
      </c>
      <c r="K434" s="183" t="s">
        <v>44</v>
      </c>
      <c r="L434" s="40"/>
      <c r="M434" s="188" t="s">
        <v>44</v>
      </c>
      <c r="N434" s="189" t="s">
        <v>53</v>
      </c>
      <c r="O434" s="65"/>
      <c r="P434" s="190">
        <f>O434*H434</f>
        <v>0</v>
      </c>
      <c r="Q434" s="190">
        <v>6.6E-4</v>
      </c>
      <c r="R434" s="190">
        <f>Q434*H434</f>
        <v>1.32E-3</v>
      </c>
      <c r="S434" s="190">
        <v>0</v>
      </c>
      <c r="T434" s="191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2" t="s">
        <v>245</v>
      </c>
      <c r="AT434" s="192" t="s">
        <v>144</v>
      </c>
      <c r="AU434" s="192" t="s">
        <v>91</v>
      </c>
      <c r="AY434" s="17" t="s">
        <v>142</v>
      </c>
      <c r="BE434" s="193">
        <f>IF(N434="základní",J434,0)</f>
        <v>0</v>
      </c>
      <c r="BF434" s="193">
        <f>IF(N434="snížená",J434,0)</f>
        <v>0</v>
      </c>
      <c r="BG434" s="193">
        <f>IF(N434="zákl. přenesená",J434,0)</f>
        <v>0</v>
      </c>
      <c r="BH434" s="193">
        <f>IF(N434="sníž. přenesená",J434,0)</f>
        <v>0</v>
      </c>
      <c r="BI434" s="193">
        <f>IF(N434="nulová",J434,0)</f>
        <v>0</v>
      </c>
      <c r="BJ434" s="17" t="s">
        <v>89</v>
      </c>
      <c r="BK434" s="193">
        <f>ROUND(I434*H434,2)</f>
        <v>0</v>
      </c>
      <c r="BL434" s="17" t="s">
        <v>245</v>
      </c>
      <c r="BM434" s="192" t="s">
        <v>764</v>
      </c>
    </row>
    <row r="435" spans="1:65" s="12" customFormat="1" ht="22.9" customHeight="1">
      <c r="B435" s="165"/>
      <c r="C435" s="166"/>
      <c r="D435" s="167" t="s">
        <v>81</v>
      </c>
      <c r="E435" s="179" t="s">
        <v>765</v>
      </c>
      <c r="F435" s="179" t="s">
        <v>766</v>
      </c>
      <c r="G435" s="166"/>
      <c r="H435" s="166"/>
      <c r="I435" s="169"/>
      <c r="J435" s="180">
        <f>BK435</f>
        <v>0</v>
      </c>
      <c r="K435" s="166"/>
      <c r="L435" s="171"/>
      <c r="M435" s="172"/>
      <c r="N435" s="173"/>
      <c r="O435" s="173"/>
      <c r="P435" s="174">
        <f>P436</f>
        <v>0</v>
      </c>
      <c r="Q435" s="173"/>
      <c r="R435" s="174">
        <f>R436</f>
        <v>0</v>
      </c>
      <c r="S435" s="173"/>
      <c r="T435" s="175">
        <f>T436</f>
        <v>0</v>
      </c>
      <c r="AR435" s="176" t="s">
        <v>91</v>
      </c>
      <c r="AT435" s="177" t="s">
        <v>81</v>
      </c>
      <c r="AU435" s="177" t="s">
        <v>89</v>
      </c>
      <c r="AY435" s="176" t="s">
        <v>142</v>
      </c>
      <c r="BK435" s="178">
        <f>BK436</f>
        <v>0</v>
      </c>
    </row>
    <row r="436" spans="1:65" s="2" customFormat="1" ht="16.5" customHeight="1">
      <c r="A436" s="35"/>
      <c r="B436" s="36"/>
      <c r="C436" s="181" t="s">
        <v>767</v>
      </c>
      <c r="D436" s="181" t="s">
        <v>144</v>
      </c>
      <c r="E436" s="182" t="s">
        <v>768</v>
      </c>
      <c r="F436" s="183" t="s">
        <v>769</v>
      </c>
      <c r="G436" s="184" t="s">
        <v>325</v>
      </c>
      <c r="H436" s="185">
        <v>1</v>
      </c>
      <c r="I436" s="186"/>
      <c r="J436" s="187">
        <f>ROUND(I436*H436,2)</f>
        <v>0</v>
      </c>
      <c r="K436" s="183" t="s">
        <v>44</v>
      </c>
      <c r="L436" s="40"/>
      <c r="M436" s="188" t="s">
        <v>44</v>
      </c>
      <c r="N436" s="189" t="s">
        <v>53</v>
      </c>
      <c r="O436" s="65"/>
      <c r="P436" s="190">
        <f>O436*H436</f>
        <v>0</v>
      </c>
      <c r="Q436" s="190">
        <v>0</v>
      </c>
      <c r="R436" s="190">
        <f>Q436*H436</f>
        <v>0</v>
      </c>
      <c r="S436" s="190">
        <v>0</v>
      </c>
      <c r="T436" s="191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92" t="s">
        <v>245</v>
      </c>
      <c r="AT436" s="192" t="s">
        <v>144</v>
      </c>
      <c r="AU436" s="192" t="s">
        <v>91</v>
      </c>
      <c r="AY436" s="17" t="s">
        <v>142</v>
      </c>
      <c r="BE436" s="193">
        <f>IF(N436="základní",J436,0)</f>
        <v>0</v>
      </c>
      <c r="BF436" s="193">
        <f>IF(N436="snížená",J436,0)</f>
        <v>0</v>
      </c>
      <c r="BG436" s="193">
        <f>IF(N436="zákl. přenesená",J436,0)</f>
        <v>0</v>
      </c>
      <c r="BH436" s="193">
        <f>IF(N436="sníž. přenesená",J436,0)</f>
        <v>0</v>
      </c>
      <c r="BI436" s="193">
        <f>IF(N436="nulová",J436,0)</f>
        <v>0</v>
      </c>
      <c r="BJ436" s="17" t="s">
        <v>89</v>
      </c>
      <c r="BK436" s="193">
        <f>ROUND(I436*H436,2)</f>
        <v>0</v>
      </c>
      <c r="BL436" s="17" t="s">
        <v>245</v>
      </c>
      <c r="BM436" s="192" t="s">
        <v>770</v>
      </c>
    </row>
    <row r="437" spans="1:65" s="12" customFormat="1" ht="22.9" customHeight="1">
      <c r="B437" s="165"/>
      <c r="C437" s="166"/>
      <c r="D437" s="167" t="s">
        <v>81</v>
      </c>
      <c r="E437" s="179" t="s">
        <v>771</v>
      </c>
      <c r="F437" s="179" t="s">
        <v>772</v>
      </c>
      <c r="G437" s="166"/>
      <c r="H437" s="166"/>
      <c r="I437" s="169"/>
      <c r="J437" s="180">
        <f>BK437</f>
        <v>0</v>
      </c>
      <c r="K437" s="166"/>
      <c r="L437" s="171"/>
      <c r="M437" s="172"/>
      <c r="N437" s="173"/>
      <c r="O437" s="173"/>
      <c r="P437" s="174">
        <f>SUM(P438:P443)</f>
        <v>0</v>
      </c>
      <c r="Q437" s="173"/>
      <c r="R437" s="174">
        <f>SUM(R438:R443)</f>
        <v>0.18806249999999999</v>
      </c>
      <c r="S437" s="173"/>
      <c r="T437" s="175">
        <f>SUM(T438:T443)</f>
        <v>0</v>
      </c>
      <c r="AR437" s="176" t="s">
        <v>91</v>
      </c>
      <c r="AT437" s="177" t="s">
        <v>81</v>
      </c>
      <c r="AU437" s="177" t="s">
        <v>89</v>
      </c>
      <c r="AY437" s="176" t="s">
        <v>142</v>
      </c>
      <c r="BK437" s="178">
        <f>SUM(BK438:BK443)</f>
        <v>0</v>
      </c>
    </row>
    <row r="438" spans="1:65" s="2" customFormat="1" ht="24.2" customHeight="1">
      <c r="A438" s="35"/>
      <c r="B438" s="36"/>
      <c r="C438" s="181" t="s">
        <v>773</v>
      </c>
      <c r="D438" s="181" t="s">
        <v>144</v>
      </c>
      <c r="E438" s="182" t="s">
        <v>774</v>
      </c>
      <c r="F438" s="183" t="s">
        <v>775</v>
      </c>
      <c r="G438" s="184" t="s">
        <v>147</v>
      </c>
      <c r="H438" s="185">
        <v>1003</v>
      </c>
      <c r="I438" s="186"/>
      <c r="J438" s="187">
        <f>ROUND(I438*H438,2)</f>
        <v>0</v>
      </c>
      <c r="K438" s="183" t="s">
        <v>148</v>
      </c>
      <c r="L438" s="40"/>
      <c r="M438" s="188" t="s">
        <v>44</v>
      </c>
      <c r="N438" s="189" t="s">
        <v>53</v>
      </c>
      <c r="O438" s="65"/>
      <c r="P438" s="190">
        <f>O438*H438</f>
        <v>0</v>
      </c>
      <c r="Q438" s="190">
        <v>1.875E-4</v>
      </c>
      <c r="R438" s="190">
        <f>Q438*H438</f>
        <v>0.18806249999999999</v>
      </c>
      <c r="S438" s="190">
        <v>0</v>
      </c>
      <c r="T438" s="191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92" t="s">
        <v>245</v>
      </c>
      <c r="AT438" s="192" t="s">
        <v>144</v>
      </c>
      <c r="AU438" s="192" t="s">
        <v>91</v>
      </c>
      <c r="AY438" s="17" t="s">
        <v>142</v>
      </c>
      <c r="BE438" s="193">
        <f>IF(N438="základní",J438,0)</f>
        <v>0</v>
      </c>
      <c r="BF438" s="193">
        <f>IF(N438="snížená",J438,0)</f>
        <v>0</v>
      </c>
      <c r="BG438" s="193">
        <f>IF(N438="zákl. přenesená",J438,0)</f>
        <v>0</v>
      </c>
      <c r="BH438" s="193">
        <f>IF(N438="sníž. přenesená",J438,0)</f>
        <v>0</v>
      </c>
      <c r="BI438" s="193">
        <f>IF(N438="nulová",J438,0)</f>
        <v>0</v>
      </c>
      <c r="BJ438" s="17" t="s">
        <v>89</v>
      </c>
      <c r="BK438" s="193">
        <f>ROUND(I438*H438,2)</f>
        <v>0</v>
      </c>
      <c r="BL438" s="17" t="s">
        <v>245</v>
      </c>
      <c r="BM438" s="192" t="s">
        <v>776</v>
      </c>
    </row>
    <row r="439" spans="1:65" s="2" customFormat="1" ht="11.25">
      <c r="A439" s="35"/>
      <c r="B439" s="36"/>
      <c r="C439" s="37"/>
      <c r="D439" s="194" t="s">
        <v>151</v>
      </c>
      <c r="E439" s="37"/>
      <c r="F439" s="195" t="s">
        <v>777</v>
      </c>
      <c r="G439" s="37"/>
      <c r="H439" s="37"/>
      <c r="I439" s="196"/>
      <c r="J439" s="37"/>
      <c r="K439" s="37"/>
      <c r="L439" s="40"/>
      <c r="M439" s="197"/>
      <c r="N439" s="198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7" t="s">
        <v>151</v>
      </c>
      <c r="AU439" s="17" t="s">
        <v>91</v>
      </c>
    </row>
    <row r="440" spans="1:65" s="2" customFormat="1" ht="48.75">
      <c r="A440" s="35"/>
      <c r="B440" s="36"/>
      <c r="C440" s="37"/>
      <c r="D440" s="199" t="s">
        <v>153</v>
      </c>
      <c r="E440" s="37"/>
      <c r="F440" s="200" t="s">
        <v>778</v>
      </c>
      <c r="G440" s="37"/>
      <c r="H440" s="37"/>
      <c r="I440" s="196"/>
      <c r="J440" s="37"/>
      <c r="K440" s="37"/>
      <c r="L440" s="40"/>
      <c r="M440" s="197"/>
      <c r="N440" s="198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7" t="s">
        <v>153</v>
      </c>
      <c r="AU440" s="17" t="s">
        <v>91</v>
      </c>
    </row>
    <row r="441" spans="1:65" s="13" customFormat="1" ht="11.25">
      <c r="B441" s="201"/>
      <c r="C441" s="202"/>
      <c r="D441" s="199" t="s">
        <v>155</v>
      </c>
      <c r="E441" s="203" t="s">
        <v>44</v>
      </c>
      <c r="F441" s="204" t="s">
        <v>779</v>
      </c>
      <c r="G441" s="202"/>
      <c r="H441" s="205">
        <v>177</v>
      </c>
      <c r="I441" s="206"/>
      <c r="J441" s="202"/>
      <c r="K441" s="202"/>
      <c r="L441" s="207"/>
      <c r="M441" s="208"/>
      <c r="N441" s="209"/>
      <c r="O441" s="209"/>
      <c r="P441" s="209"/>
      <c r="Q441" s="209"/>
      <c r="R441" s="209"/>
      <c r="S441" s="209"/>
      <c r="T441" s="210"/>
      <c r="AT441" s="211" t="s">
        <v>155</v>
      </c>
      <c r="AU441" s="211" t="s">
        <v>91</v>
      </c>
      <c r="AV441" s="13" t="s">
        <v>91</v>
      </c>
      <c r="AW441" s="13" t="s">
        <v>42</v>
      </c>
      <c r="AX441" s="13" t="s">
        <v>82</v>
      </c>
      <c r="AY441" s="211" t="s">
        <v>142</v>
      </c>
    </row>
    <row r="442" spans="1:65" s="13" customFormat="1" ht="11.25">
      <c r="B442" s="201"/>
      <c r="C442" s="202"/>
      <c r="D442" s="199" t="s">
        <v>155</v>
      </c>
      <c r="E442" s="203" t="s">
        <v>44</v>
      </c>
      <c r="F442" s="204" t="s">
        <v>780</v>
      </c>
      <c r="G442" s="202"/>
      <c r="H442" s="205">
        <v>826</v>
      </c>
      <c r="I442" s="206"/>
      <c r="J442" s="202"/>
      <c r="K442" s="202"/>
      <c r="L442" s="207"/>
      <c r="M442" s="208"/>
      <c r="N442" s="209"/>
      <c r="O442" s="209"/>
      <c r="P442" s="209"/>
      <c r="Q442" s="209"/>
      <c r="R442" s="209"/>
      <c r="S442" s="209"/>
      <c r="T442" s="210"/>
      <c r="AT442" s="211" t="s">
        <v>155</v>
      </c>
      <c r="AU442" s="211" t="s">
        <v>91</v>
      </c>
      <c r="AV442" s="13" t="s">
        <v>91</v>
      </c>
      <c r="AW442" s="13" t="s">
        <v>42</v>
      </c>
      <c r="AX442" s="13" t="s">
        <v>82</v>
      </c>
      <c r="AY442" s="211" t="s">
        <v>142</v>
      </c>
    </row>
    <row r="443" spans="1:65" s="14" customFormat="1" ht="11.25">
      <c r="B443" s="212"/>
      <c r="C443" s="213"/>
      <c r="D443" s="199" t="s">
        <v>155</v>
      </c>
      <c r="E443" s="214" t="s">
        <v>44</v>
      </c>
      <c r="F443" s="215" t="s">
        <v>188</v>
      </c>
      <c r="G443" s="213"/>
      <c r="H443" s="216">
        <v>1003</v>
      </c>
      <c r="I443" s="217"/>
      <c r="J443" s="213"/>
      <c r="K443" s="213"/>
      <c r="L443" s="218"/>
      <c r="M443" s="219"/>
      <c r="N443" s="220"/>
      <c r="O443" s="220"/>
      <c r="P443" s="220"/>
      <c r="Q443" s="220"/>
      <c r="R443" s="220"/>
      <c r="S443" s="220"/>
      <c r="T443" s="221"/>
      <c r="AT443" s="222" t="s">
        <v>155</v>
      </c>
      <c r="AU443" s="222" t="s">
        <v>91</v>
      </c>
      <c r="AV443" s="14" t="s">
        <v>149</v>
      </c>
      <c r="AW443" s="14" t="s">
        <v>42</v>
      </c>
      <c r="AX443" s="14" t="s">
        <v>89</v>
      </c>
      <c r="AY443" s="222" t="s">
        <v>142</v>
      </c>
    </row>
    <row r="444" spans="1:65" s="12" customFormat="1" ht="25.9" customHeight="1">
      <c r="B444" s="165"/>
      <c r="C444" s="166"/>
      <c r="D444" s="167" t="s">
        <v>81</v>
      </c>
      <c r="E444" s="168" t="s">
        <v>224</v>
      </c>
      <c r="F444" s="168" t="s">
        <v>781</v>
      </c>
      <c r="G444" s="166"/>
      <c r="H444" s="166"/>
      <c r="I444" s="169"/>
      <c r="J444" s="170">
        <f>BK444</f>
        <v>0</v>
      </c>
      <c r="K444" s="166"/>
      <c r="L444" s="171"/>
      <c r="M444" s="172"/>
      <c r="N444" s="173"/>
      <c r="O444" s="173"/>
      <c r="P444" s="174">
        <f>P445</f>
        <v>0</v>
      </c>
      <c r="Q444" s="173"/>
      <c r="R444" s="174">
        <f>R445</f>
        <v>162.82499999999999</v>
      </c>
      <c r="S444" s="173"/>
      <c r="T444" s="175">
        <f>T445</f>
        <v>0</v>
      </c>
      <c r="AR444" s="176" t="s">
        <v>162</v>
      </c>
      <c r="AT444" s="177" t="s">
        <v>81</v>
      </c>
      <c r="AU444" s="177" t="s">
        <v>82</v>
      </c>
      <c r="AY444" s="176" t="s">
        <v>142</v>
      </c>
      <c r="BK444" s="178">
        <f>BK445</f>
        <v>0</v>
      </c>
    </row>
    <row r="445" spans="1:65" s="12" customFormat="1" ht="22.9" customHeight="1">
      <c r="B445" s="165"/>
      <c r="C445" s="166"/>
      <c r="D445" s="167" t="s">
        <v>81</v>
      </c>
      <c r="E445" s="179" t="s">
        <v>782</v>
      </c>
      <c r="F445" s="179" t="s">
        <v>783</v>
      </c>
      <c r="G445" s="166"/>
      <c r="H445" s="166"/>
      <c r="I445" s="169"/>
      <c r="J445" s="180">
        <f>BK445</f>
        <v>0</v>
      </c>
      <c r="K445" s="166"/>
      <c r="L445" s="171"/>
      <c r="M445" s="172"/>
      <c r="N445" s="173"/>
      <c r="O445" s="173"/>
      <c r="P445" s="174">
        <f>SUM(P446:P449)</f>
        <v>0</v>
      </c>
      <c r="Q445" s="173"/>
      <c r="R445" s="174">
        <f>SUM(R446:R449)</f>
        <v>162.82499999999999</v>
      </c>
      <c r="S445" s="173"/>
      <c r="T445" s="175">
        <f>SUM(T446:T449)</f>
        <v>0</v>
      </c>
      <c r="AR445" s="176" t="s">
        <v>162</v>
      </c>
      <c r="AT445" s="177" t="s">
        <v>81</v>
      </c>
      <c r="AU445" s="177" t="s">
        <v>89</v>
      </c>
      <c r="AY445" s="176" t="s">
        <v>142</v>
      </c>
      <c r="BK445" s="178">
        <f>SUM(BK446:BK449)</f>
        <v>0</v>
      </c>
    </row>
    <row r="446" spans="1:65" s="2" customFormat="1" ht="16.5" customHeight="1">
      <c r="A446" s="35"/>
      <c r="B446" s="36"/>
      <c r="C446" s="181" t="s">
        <v>784</v>
      </c>
      <c r="D446" s="181" t="s">
        <v>144</v>
      </c>
      <c r="E446" s="182" t="s">
        <v>785</v>
      </c>
      <c r="F446" s="183" t="s">
        <v>786</v>
      </c>
      <c r="G446" s="184" t="s">
        <v>147</v>
      </c>
      <c r="H446" s="185">
        <v>97.5</v>
      </c>
      <c r="I446" s="186"/>
      <c r="J446" s="187">
        <f>ROUND(I446*H446,2)</f>
        <v>0</v>
      </c>
      <c r="K446" s="183" t="s">
        <v>44</v>
      </c>
      <c r="L446" s="40"/>
      <c r="M446" s="188" t="s">
        <v>44</v>
      </c>
      <c r="N446" s="189" t="s">
        <v>53</v>
      </c>
      <c r="O446" s="65"/>
      <c r="P446" s="190">
        <f>O446*H446</f>
        <v>0</v>
      </c>
      <c r="Q446" s="190">
        <v>0</v>
      </c>
      <c r="R446" s="190">
        <f>Q446*H446</f>
        <v>0</v>
      </c>
      <c r="S446" s="190">
        <v>0</v>
      </c>
      <c r="T446" s="191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92" t="s">
        <v>518</v>
      </c>
      <c r="AT446" s="192" t="s">
        <v>144</v>
      </c>
      <c r="AU446" s="192" t="s">
        <v>91</v>
      </c>
      <c r="AY446" s="17" t="s">
        <v>142</v>
      </c>
      <c r="BE446" s="193">
        <f>IF(N446="základní",J446,0)</f>
        <v>0</v>
      </c>
      <c r="BF446" s="193">
        <f>IF(N446="snížená",J446,0)</f>
        <v>0</v>
      </c>
      <c r="BG446" s="193">
        <f>IF(N446="zákl. přenesená",J446,0)</f>
        <v>0</v>
      </c>
      <c r="BH446" s="193">
        <f>IF(N446="sníž. přenesená",J446,0)</f>
        <v>0</v>
      </c>
      <c r="BI446" s="193">
        <f>IF(N446="nulová",J446,0)</f>
        <v>0</v>
      </c>
      <c r="BJ446" s="17" t="s">
        <v>89</v>
      </c>
      <c r="BK446" s="193">
        <f>ROUND(I446*H446,2)</f>
        <v>0</v>
      </c>
      <c r="BL446" s="17" t="s">
        <v>518</v>
      </c>
      <c r="BM446" s="192" t="s">
        <v>787</v>
      </c>
    </row>
    <row r="447" spans="1:65" s="13" customFormat="1" ht="11.25">
      <c r="B447" s="201"/>
      <c r="C447" s="202"/>
      <c r="D447" s="199" t="s">
        <v>155</v>
      </c>
      <c r="E447" s="203" t="s">
        <v>44</v>
      </c>
      <c r="F447" s="204" t="s">
        <v>788</v>
      </c>
      <c r="G447" s="202"/>
      <c r="H447" s="205">
        <v>97.5</v>
      </c>
      <c r="I447" s="206"/>
      <c r="J447" s="202"/>
      <c r="K447" s="202"/>
      <c r="L447" s="207"/>
      <c r="M447" s="208"/>
      <c r="N447" s="209"/>
      <c r="O447" s="209"/>
      <c r="P447" s="209"/>
      <c r="Q447" s="209"/>
      <c r="R447" s="209"/>
      <c r="S447" s="209"/>
      <c r="T447" s="210"/>
      <c r="AT447" s="211" t="s">
        <v>155</v>
      </c>
      <c r="AU447" s="211" t="s">
        <v>91</v>
      </c>
      <c r="AV447" s="13" t="s">
        <v>91</v>
      </c>
      <c r="AW447" s="13" t="s">
        <v>42</v>
      </c>
      <c r="AX447" s="13" t="s">
        <v>89</v>
      </c>
      <c r="AY447" s="211" t="s">
        <v>142</v>
      </c>
    </row>
    <row r="448" spans="1:65" s="2" customFormat="1" ht="16.5" customHeight="1">
      <c r="A448" s="35"/>
      <c r="B448" s="36"/>
      <c r="C448" s="223" t="s">
        <v>789</v>
      </c>
      <c r="D448" s="223" t="s">
        <v>224</v>
      </c>
      <c r="E448" s="224" t="s">
        <v>790</v>
      </c>
      <c r="F448" s="225" t="s">
        <v>791</v>
      </c>
      <c r="G448" s="226" t="s">
        <v>147</v>
      </c>
      <c r="H448" s="227">
        <v>97.5</v>
      </c>
      <c r="I448" s="228"/>
      <c r="J448" s="229">
        <f>ROUND(I448*H448,2)</f>
        <v>0</v>
      </c>
      <c r="K448" s="225" t="s">
        <v>44</v>
      </c>
      <c r="L448" s="230"/>
      <c r="M448" s="231" t="s">
        <v>44</v>
      </c>
      <c r="N448" s="232" t="s">
        <v>53</v>
      </c>
      <c r="O448" s="65"/>
      <c r="P448" s="190">
        <f>O448*H448</f>
        <v>0</v>
      </c>
      <c r="Q448" s="190">
        <v>1.67</v>
      </c>
      <c r="R448" s="190">
        <f>Q448*H448</f>
        <v>162.82499999999999</v>
      </c>
      <c r="S448" s="190">
        <v>0</v>
      </c>
      <c r="T448" s="191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92" t="s">
        <v>792</v>
      </c>
      <c r="AT448" s="192" t="s">
        <v>224</v>
      </c>
      <c r="AU448" s="192" t="s">
        <v>91</v>
      </c>
      <c r="AY448" s="17" t="s">
        <v>142</v>
      </c>
      <c r="BE448" s="193">
        <f>IF(N448="základní",J448,0)</f>
        <v>0</v>
      </c>
      <c r="BF448" s="193">
        <f>IF(N448="snížená",J448,0)</f>
        <v>0</v>
      </c>
      <c r="BG448" s="193">
        <f>IF(N448="zákl. přenesená",J448,0)</f>
        <v>0</v>
      </c>
      <c r="BH448" s="193">
        <f>IF(N448="sníž. přenesená",J448,0)</f>
        <v>0</v>
      </c>
      <c r="BI448" s="193">
        <f>IF(N448="nulová",J448,0)</f>
        <v>0</v>
      </c>
      <c r="BJ448" s="17" t="s">
        <v>89</v>
      </c>
      <c r="BK448" s="193">
        <f>ROUND(I448*H448,2)</f>
        <v>0</v>
      </c>
      <c r="BL448" s="17" t="s">
        <v>792</v>
      </c>
      <c r="BM448" s="192" t="s">
        <v>793</v>
      </c>
    </row>
    <row r="449" spans="1:65" s="13" customFormat="1" ht="11.25">
      <c r="B449" s="201"/>
      <c r="C449" s="202"/>
      <c r="D449" s="199" t="s">
        <v>155</v>
      </c>
      <c r="E449" s="202"/>
      <c r="F449" s="204" t="s">
        <v>794</v>
      </c>
      <c r="G449" s="202"/>
      <c r="H449" s="205">
        <v>97.5</v>
      </c>
      <c r="I449" s="206"/>
      <c r="J449" s="202"/>
      <c r="K449" s="202"/>
      <c r="L449" s="207"/>
      <c r="M449" s="208"/>
      <c r="N449" s="209"/>
      <c r="O449" s="209"/>
      <c r="P449" s="209"/>
      <c r="Q449" s="209"/>
      <c r="R449" s="209"/>
      <c r="S449" s="209"/>
      <c r="T449" s="210"/>
      <c r="AT449" s="211" t="s">
        <v>155</v>
      </c>
      <c r="AU449" s="211" t="s">
        <v>91</v>
      </c>
      <c r="AV449" s="13" t="s">
        <v>91</v>
      </c>
      <c r="AW449" s="13" t="s">
        <v>4</v>
      </c>
      <c r="AX449" s="13" t="s">
        <v>89</v>
      </c>
      <c r="AY449" s="211" t="s">
        <v>142</v>
      </c>
    </row>
    <row r="450" spans="1:65" s="12" customFormat="1" ht="25.9" customHeight="1">
      <c r="B450" s="165"/>
      <c r="C450" s="166"/>
      <c r="D450" s="167" t="s">
        <v>81</v>
      </c>
      <c r="E450" s="168" t="s">
        <v>795</v>
      </c>
      <c r="F450" s="168" t="s">
        <v>796</v>
      </c>
      <c r="G450" s="166"/>
      <c r="H450" s="166"/>
      <c r="I450" s="169"/>
      <c r="J450" s="170">
        <f>BK450</f>
        <v>0</v>
      </c>
      <c r="K450" s="166"/>
      <c r="L450" s="171"/>
      <c r="M450" s="172"/>
      <c r="N450" s="173"/>
      <c r="O450" s="173"/>
      <c r="P450" s="174">
        <f>SUM(P451:P457)</f>
        <v>0</v>
      </c>
      <c r="Q450" s="173"/>
      <c r="R450" s="174">
        <f>SUM(R451:R457)</f>
        <v>0</v>
      </c>
      <c r="S450" s="173"/>
      <c r="T450" s="175">
        <f>SUM(T451:T457)</f>
        <v>0</v>
      </c>
      <c r="AR450" s="176" t="s">
        <v>149</v>
      </c>
      <c r="AT450" s="177" t="s">
        <v>81</v>
      </c>
      <c r="AU450" s="177" t="s">
        <v>82</v>
      </c>
      <c r="AY450" s="176" t="s">
        <v>142</v>
      </c>
      <c r="BK450" s="178">
        <f>SUM(BK451:BK457)</f>
        <v>0</v>
      </c>
    </row>
    <row r="451" spans="1:65" s="2" customFormat="1" ht="16.5" customHeight="1">
      <c r="A451" s="35"/>
      <c r="B451" s="36"/>
      <c r="C451" s="181" t="s">
        <v>797</v>
      </c>
      <c r="D451" s="181" t="s">
        <v>144</v>
      </c>
      <c r="E451" s="182" t="s">
        <v>798</v>
      </c>
      <c r="F451" s="183" t="s">
        <v>799</v>
      </c>
      <c r="G451" s="184" t="s">
        <v>800</v>
      </c>
      <c r="H451" s="185">
        <v>400</v>
      </c>
      <c r="I451" s="186"/>
      <c r="J451" s="187">
        <f>ROUND(I451*H451,2)</f>
        <v>0</v>
      </c>
      <c r="K451" s="183" t="s">
        <v>148</v>
      </c>
      <c r="L451" s="40"/>
      <c r="M451" s="188" t="s">
        <v>44</v>
      </c>
      <c r="N451" s="189" t="s">
        <v>53</v>
      </c>
      <c r="O451" s="65"/>
      <c r="P451" s="190">
        <f>O451*H451</f>
        <v>0</v>
      </c>
      <c r="Q451" s="190">
        <v>0</v>
      </c>
      <c r="R451" s="190">
        <f>Q451*H451</f>
        <v>0</v>
      </c>
      <c r="S451" s="190">
        <v>0</v>
      </c>
      <c r="T451" s="191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92" t="s">
        <v>801</v>
      </c>
      <c r="AT451" s="192" t="s">
        <v>144</v>
      </c>
      <c r="AU451" s="192" t="s">
        <v>89</v>
      </c>
      <c r="AY451" s="17" t="s">
        <v>142</v>
      </c>
      <c r="BE451" s="193">
        <f>IF(N451="základní",J451,0)</f>
        <v>0</v>
      </c>
      <c r="BF451" s="193">
        <f>IF(N451="snížená",J451,0)</f>
        <v>0</v>
      </c>
      <c r="BG451" s="193">
        <f>IF(N451="zákl. přenesená",J451,0)</f>
        <v>0</v>
      </c>
      <c r="BH451" s="193">
        <f>IF(N451="sníž. přenesená",J451,0)</f>
        <v>0</v>
      </c>
      <c r="BI451" s="193">
        <f>IF(N451="nulová",J451,0)</f>
        <v>0</v>
      </c>
      <c r="BJ451" s="17" t="s">
        <v>89</v>
      </c>
      <c r="BK451" s="193">
        <f>ROUND(I451*H451,2)</f>
        <v>0</v>
      </c>
      <c r="BL451" s="17" t="s">
        <v>801</v>
      </c>
      <c r="BM451" s="192" t="s">
        <v>802</v>
      </c>
    </row>
    <row r="452" spans="1:65" s="2" customFormat="1" ht="11.25">
      <c r="A452" s="35"/>
      <c r="B452" s="36"/>
      <c r="C452" s="37"/>
      <c r="D452" s="194" t="s">
        <v>151</v>
      </c>
      <c r="E452" s="37"/>
      <c r="F452" s="195" t="s">
        <v>803</v>
      </c>
      <c r="G452" s="37"/>
      <c r="H452" s="37"/>
      <c r="I452" s="196"/>
      <c r="J452" s="37"/>
      <c r="K452" s="37"/>
      <c r="L452" s="40"/>
      <c r="M452" s="197"/>
      <c r="N452" s="198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7" t="s">
        <v>151</v>
      </c>
      <c r="AU452" s="17" t="s">
        <v>89</v>
      </c>
    </row>
    <row r="453" spans="1:65" s="2" customFormat="1" ht="19.5">
      <c r="A453" s="35"/>
      <c r="B453" s="36"/>
      <c r="C453" s="37"/>
      <c r="D453" s="199" t="s">
        <v>153</v>
      </c>
      <c r="E453" s="37"/>
      <c r="F453" s="200" t="s">
        <v>804</v>
      </c>
      <c r="G453" s="37"/>
      <c r="H453" s="37"/>
      <c r="I453" s="196"/>
      <c r="J453" s="37"/>
      <c r="K453" s="37"/>
      <c r="L453" s="40"/>
      <c r="M453" s="197"/>
      <c r="N453" s="198"/>
      <c r="O453" s="65"/>
      <c r="P453" s="65"/>
      <c r="Q453" s="65"/>
      <c r="R453" s="65"/>
      <c r="S453" s="65"/>
      <c r="T453" s="66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7" t="s">
        <v>153</v>
      </c>
      <c r="AU453" s="17" t="s">
        <v>89</v>
      </c>
    </row>
    <row r="454" spans="1:65" s="13" customFormat="1" ht="11.25">
      <c r="B454" s="201"/>
      <c r="C454" s="202"/>
      <c r="D454" s="199" t="s">
        <v>155</v>
      </c>
      <c r="E454" s="203" t="s">
        <v>44</v>
      </c>
      <c r="F454" s="204" t="s">
        <v>805</v>
      </c>
      <c r="G454" s="202"/>
      <c r="H454" s="205">
        <v>400</v>
      </c>
      <c r="I454" s="206"/>
      <c r="J454" s="202"/>
      <c r="K454" s="202"/>
      <c r="L454" s="207"/>
      <c r="M454" s="208"/>
      <c r="N454" s="209"/>
      <c r="O454" s="209"/>
      <c r="P454" s="209"/>
      <c r="Q454" s="209"/>
      <c r="R454" s="209"/>
      <c r="S454" s="209"/>
      <c r="T454" s="210"/>
      <c r="AT454" s="211" t="s">
        <v>155</v>
      </c>
      <c r="AU454" s="211" t="s">
        <v>89</v>
      </c>
      <c r="AV454" s="13" t="s">
        <v>91</v>
      </c>
      <c r="AW454" s="13" t="s">
        <v>42</v>
      </c>
      <c r="AX454" s="13" t="s">
        <v>89</v>
      </c>
      <c r="AY454" s="211" t="s">
        <v>142</v>
      </c>
    </row>
    <row r="455" spans="1:65" s="2" customFormat="1" ht="24.2" customHeight="1">
      <c r="A455" s="35"/>
      <c r="B455" s="36"/>
      <c r="C455" s="181" t="s">
        <v>806</v>
      </c>
      <c r="D455" s="181" t="s">
        <v>144</v>
      </c>
      <c r="E455" s="182" t="s">
        <v>807</v>
      </c>
      <c r="F455" s="183" t="s">
        <v>808</v>
      </c>
      <c r="G455" s="184" t="s">
        <v>800</v>
      </c>
      <c r="H455" s="185">
        <v>156</v>
      </c>
      <c r="I455" s="186"/>
      <c r="J455" s="187">
        <f>ROUND(I455*H455,2)</f>
        <v>0</v>
      </c>
      <c r="K455" s="183" t="s">
        <v>148</v>
      </c>
      <c r="L455" s="40"/>
      <c r="M455" s="188" t="s">
        <v>44</v>
      </c>
      <c r="N455" s="189" t="s">
        <v>53</v>
      </c>
      <c r="O455" s="65"/>
      <c r="P455" s="190">
        <f>O455*H455</f>
        <v>0</v>
      </c>
      <c r="Q455" s="190">
        <v>0</v>
      </c>
      <c r="R455" s="190">
        <f>Q455*H455</f>
        <v>0</v>
      </c>
      <c r="S455" s="190">
        <v>0</v>
      </c>
      <c r="T455" s="191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92" t="s">
        <v>801</v>
      </c>
      <c r="AT455" s="192" t="s">
        <v>144</v>
      </c>
      <c r="AU455" s="192" t="s">
        <v>89</v>
      </c>
      <c r="AY455" s="17" t="s">
        <v>142</v>
      </c>
      <c r="BE455" s="193">
        <f>IF(N455="základní",J455,0)</f>
        <v>0</v>
      </c>
      <c r="BF455" s="193">
        <f>IF(N455="snížená",J455,0)</f>
        <v>0</v>
      </c>
      <c r="BG455" s="193">
        <f>IF(N455="zákl. přenesená",J455,0)</f>
        <v>0</v>
      </c>
      <c r="BH455" s="193">
        <f>IF(N455="sníž. přenesená",J455,0)</f>
        <v>0</v>
      </c>
      <c r="BI455" s="193">
        <f>IF(N455="nulová",J455,0)</f>
        <v>0</v>
      </c>
      <c r="BJ455" s="17" t="s">
        <v>89</v>
      </c>
      <c r="BK455" s="193">
        <f>ROUND(I455*H455,2)</f>
        <v>0</v>
      </c>
      <c r="BL455" s="17" t="s">
        <v>801</v>
      </c>
      <c r="BM455" s="192" t="s">
        <v>809</v>
      </c>
    </row>
    <row r="456" spans="1:65" s="2" customFormat="1" ht="11.25">
      <c r="A456" s="35"/>
      <c r="B456" s="36"/>
      <c r="C456" s="37"/>
      <c r="D456" s="194" t="s">
        <v>151</v>
      </c>
      <c r="E456" s="37"/>
      <c r="F456" s="195" t="s">
        <v>810</v>
      </c>
      <c r="G456" s="37"/>
      <c r="H456" s="37"/>
      <c r="I456" s="196"/>
      <c r="J456" s="37"/>
      <c r="K456" s="37"/>
      <c r="L456" s="40"/>
      <c r="M456" s="197"/>
      <c r="N456" s="198"/>
      <c r="O456" s="65"/>
      <c r="P456" s="65"/>
      <c r="Q456" s="65"/>
      <c r="R456" s="65"/>
      <c r="S456" s="65"/>
      <c r="T456" s="66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7" t="s">
        <v>151</v>
      </c>
      <c r="AU456" s="17" t="s">
        <v>89</v>
      </c>
    </row>
    <row r="457" spans="1:65" s="13" customFormat="1" ht="11.25">
      <c r="B457" s="201"/>
      <c r="C457" s="202"/>
      <c r="D457" s="199" t="s">
        <v>155</v>
      </c>
      <c r="E457" s="203" t="s">
        <v>44</v>
      </c>
      <c r="F457" s="204" t="s">
        <v>811</v>
      </c>
      <c r="G457" s="202"/>
      <c r="H457" s="205">
        <v>156</v>
      </c>
      <c r="I457" s="206"/>
      <c r="J457" s="202"/>
      <c r="K457" s="202"/>
      <c r="L457" s="207"/>
      <c r="M457" s="233"/>
      <c r="N457" s="234"/>
      <c r="O457" s="234"/>
      <c r="P457" s="234"/>
      <c r="Q457" s="234"/>
      <c r="R457" s="234"/>
      <c r="S457" s="234"/>
      <c r="T457" s="235"/>
      <c r="AT457" s="211" t="s">
        <v>155</v>
      </c>
      <c r="AU457" s="211" t="s">
        <v>89</v>
      </c>
      <c r="AV457" s="13" t="s">
        <v>91</v>
      </c>
      <c r="AW457" s="13" t="s">
        <v>42</v>
      </c>
      <c r="AX457" s="13" t="s">
        <v>89</v>
      </c>
      <c r="AY457" s="211" t="s">
        <v>142</v>
      </c>
    </row>
    <row r="458" spans="1:65" s="2" customFormat="1" ht="6.95" customHeight="1">
      <c r="A458" s="35"/>
      <c r="B458" s="48"/>
      <c r="C458" s="49"/>
      <c r="D458" s="49"/>
      <c r="E458" s="49"/>
      <c r="F458" s="49"/>
      <c r="G458" s="49"/>
      <c r="H458" s="49"/>
      <c r="I458" s="49"/>
      <c r="J458" s="49"/>
      <c r="K458" s="49"/>
      <c r="L458" s="40"/>
      <c r="M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</row>
  </sheetData>
  <sheetProtection algorithmName="SHA-512" hashValue="OBr21QtNKtCcHeWzrdrvLNbBqF4mfQh9FiL9pwuuM+HdGOFh4RPpH8OczpJ2RtKqhvrC0X7rHKScNcQ4lBrLjA==" saltValue="5d0JrfesJBYW9K08hGULFg2/bEkrUCQ3cnm3tRIUIk1sUBtv9e13oA1rTBrfJUlhSVPRbgSA6hPGjsKW+PxQ7Q==" spinCount="100000" sheet="1" objects="1" scenarios="1" formatColumns="0" formatRows="0" autoFilter="0"/>
  <autoFilter ref="C100:K457"/>
  <mergeCells count="12">
    <mergeCell ref="E93:H93"/>
    <mergeCell ref="L2:V2"/>
    <mergeCell ref="E50:H50"/>
    <mergeCell ref="E52:H52"/>
    <mergeCell ref="E54:H54"/>
    <mergeCell ref="E89:H89"/>
    <mergeCell ref="E91:H91"/>
    <mergeCell ref="E7:H7"/>
    <mergeCell ref="E9:H9"/>
    <mergeCell ref="E11:H11"/>
    <mergeCell ref="E20:H20"/>
    <mergeCell ref="E29:H29"/>
  </mergeCells>
  <hyperlinks>
    <hyperlink ref="F105" r:id="rId1"/>
    <hyperlink ref="F109" r:id="rId2"/>
    <hyperlink ref="F112" r:id="rId3"/>
    <hyperlink ref="F115" r:id="rId4"/>
    <hyperlink ref="F118" r:id="rId5"/>
    <hyperlink ref="F121" r:id="rId6"/>
    <hyperlink ref="F126" r:id="rId7"/>
    <hyperlink ref="F134" r:id="rId8"/>
    <hyperlink ref="F137" r:id="rId9"/>
    <hyperlink ref="F140" r:id="rId10"/>
    <hyperlink ref="F146" r:id="rId11"/>
    <hyperlink ref="F150" r:id="rId12"/>
    <hyperlink ref="F153" r:id="rId13"/>
    <hyperlink ref="F156" r:id="rId14"/>
    <hyperlink ref="F158" r:id="rId15"/>
    <hyperlink ref="F169" r:id="rId16"/>
    <hyperlink ref="F172" r:id="rId17"/>
    <hyperlink ref="F179" r:id="rId18"/>
    <hyperlink ref="F184" r:id="rId19"/>
    <hyperlink ref="F188" r:id="rId20"/>
    <hyperlink ref="F191" r:id="rId21"/>
    <hyperlink ref="F193" r:id="rId22"/>
    <hyperlink ref="F196" r:id="rId23"/>
    <hyperlink ref="F201" r:id="rId24"/>
    <hyperlink ref="F204" r:id="rId25"/>
    <hyperlink ref="F207" r:id="rId26"/>
    <hyperlink ref="F210" r:id="rId27"/>
    <hyperlink ref="F213" r:id="rId28"/>
    <hyperlink ref="F217" r:id="rId29"/>
    <hyperlink ref="F220" r:id="rId30"/>
    <hyperlink ref="F223" r:id="rId31"/>
    <hyperlink ref="F227" r:id="rId32"/>
    <hyperlink ref="F230" r:id="rId33"/>
    <hyperlink ref="F235" r:id="rId34"/>
    <hyperlink ref="F238" r:id="rId35"/>
    <hyperlink ref="F242" r:id="rId36"/>
    <hyperlink ref="F246" r:id="rId37"/>
    <hyperlink ref="F249" r:id="rId38"/>
    <hyperlink ref="F254" r:id="rId39"/>
    <hyperlink ref="F264" r:id="rId40"/>
    <hyperlink ref="F266" r:id="rId41"/>
    <hyperlink ref="F268" r:id="rId42"/>
    <hyperlink ref="F271" r:id="rId43"/>
    <hyperlink ref="F273" r:id="rId44"/>
    <hyperlink ref="F275" r:id="rId45"/>
    <hyperlink ref="F279" r:id="rId46"/>
    <hyperlink ref="F283" r:id="rId47"/>
    <hyperlink ref="F288" r:id="rId48"/>
    <hyperlink ref="F292" r:id="rId49"/>
    <hyperlink ref="F295" r:id="rId50"/>
    <hyperlink ref="F298" r:id="rId51"/>
    <hyperlink ref="F300" r:id="rId52"/>
    <hyperlink ref="F303" r:id="rId53"/>
    <hyperlink ref="F306" r:id="rId54"/>
    <hyperlink ref="F308" r:id="rId55"/>
    <hyperlink ref="F311" r:id="rId56"/>
    <hyperlink ref="F314" r:id="rId57"/>
    <hyperlink ref="F316" r:id="rId58"/>
    <hyperlink ref="F319" r:id="rId59"/>
    <hyperlink ref="F324" r:id="rId60"/>
    <hyperlink ref="F326" r:id="rId61"/>
    <hyperlink ref="F335" r:id="rId62"/>
    <hyperlink ref="F345" r:id="rId63"/>
    <hyperlink ref="F348" r:id="rId64"/>
    <hyperlink ref="F351" r:id="rId65"/>
    <hyperlink ref="F355" r:id="rId66"/>
    <hyperlink ref="F358" r:id="rId67"/>
    <hyperlink ref="F367" r:id="rId68"/>
    <hyperlink ref="F370" r:id="rId69"/>
    <hyperlink ref="F373" r:id="rId70"/>
    <hyperlink ref="F375" r:id="rId71"/>
    <hyperlink ref="F377" r:id="rId72"/>
    <hyperlink ref="F382" r:id="rId73"/>
    <hyperlink ref="F385" r:id="rId74"/>
    <hyperlink ref="F388" r:id="rId75"/>
    <hyperlink ref="F391" r:id="rId76"/>
    <hyperlink ref="F396" r:id="rId77"/>
    <hyperlink ref="F405" r:id="rId78"/>
    <hyperlink ref="F407" r:id="rId79"/>
    <hyperlink ref="F412" r:id="rId80"/>
    <hyperlink ref="F415" r:id="rId81"/>
    <hyperlink ref="F417" r:id="rId82"/>
    <hyperlink ref="F419" r:id="rId83"/>
    <hyperlink ref="F422" r:id="rId84"/>
    <hyperlink ref="F425" r:id="rId85"/>
    <hyperlink ref="F429" r:id="rId86"/>
    <hyperlink ref="F431" r:id="rId87"/>
    <hyperlink ref="F439" r:id="rId88"/>
    <hyperlink ref="F452" r:id="rId89"/>
    <hyperlink ref="F456" r:id="rId9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17" t="s">
        <v>101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91</v>
      </c>
    </row>
    <row r="4" spans="1:46" s="1" customFormat="1" ht="24.95" customHeight="1">
      <c r="B4" s="20"/>
      <c r="D4" s="111" t="s">
        <v>102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66" t="str">
        <f>'Rekapitulace zakázky'!K6</f>
        <v>Oprava mostu v km 9,053 úseku Praha Krč - Praha Modřany</v>
      </c>
      <c r="F7" s="367"/>
      <c r="G7" s="367"/>
      <c r="H7" s="367"/>
      <c r="L7" s="20"/>
    </row>
    <row r="8" spans="1:46" s="1" customFormat="1" ht="12" customHeight="1">
      <c r="B8" s="20"/>
      <c r="D8" s="113" t="s">
        <v>103</v>
      </c>
      <c r="L8" s="20"/>
    </row>
    <row r="9" spans="1:46" s="2" customFormat="1" ht="16.5" customHeight="1">
      <c r="A9" s="35"/>
      <c r="B9" s="40"/>
      <c r="C9" s="35"/>
      <c r="D9" s="35"/>
      <c r="E9" s="366" t="s">
        <v>812</v>
      </c>
      <c r="F9" s="368"/>
      <c r="G9" s="368"/>
      <c r="H9" s="368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105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69" t="s">
        <v>813</v>
      </c>
      <c r="F11" s="368"/>
      <c r="G11" s="368"/>
      <c r="H11" s="368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21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22</v>
      </c>
      <c r="E14" s="35"/>
      <c r="F14" s="104" t="s">
        <v>23</v>
      </c>
      <c r="G14" s="35"/>
      <c r="H14" s="35"/>
      <c r="I14" s="113" t="s">
        <v>24</v>
      </c>
      <c r="J14" s="115" t="str">
        <f>'Rekapitulace zakázky'!AN8</f>
        <v>9. 1. 2023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21.75" customHeight="1">
      <c r="A15" s="35"/>
      <c r="B15" s="40"/>
      <c r="C15" s="35"/>
      <c r="D15" s="116" t="s">
        <v>26</v>
      </c>
      <c r="E15" s="35"/>
      <c r="F15" s="117" t="s">
        <v>27</v>
      </c>
      <c r="G15" s="35"/>
      <c r="H15" s="35"/>
      <c r="I15" s="116" t="s">
        <v>28</v>
      </c>
      <c r="J15" s="117" t="s">
        <v>29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30</v>
      </c>
      <c r="E16" s="35"/>
      <c r="F16" s="35"/>
      <c r="G16" s="35"/>
      <c r="H16" s="35"/>
      <c r="I16" s="113" t="s">
        <v>31</v>
      </c>
      <c r="J16" s="104" t="s">
        <v>32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33</v>
      </c>
      <c r="F17" s="35"/>
      <c r="G17" s="35"/>
      <c r="H17" s="35"/>
      <c r="I17" s="113" t="s">
        <v>34</v>
      </c>
      <c r="J17" s="104" t="s">
        <v>35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36</v>
      </c>
      <c r="E19" s="35"/>
      <c r="F19" s="35"/>
      <c r="G19" s="35"/>
      <c r="H19" s="35"/>
      <c r="I19" s="113" t="s">
        <v>31</v>
      </c>
      <c r="J19" s="30" t="str">
        <f>'Rekapitulace zakázky'!AN13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0" t="str">
        <f>'Rekapitulace zakázky'!E14</f>
        <v>Vyplň údaj</v>
      </c>
      <c r="F20" s="371"/>
      <c r="G20" s="371"/>
      <c r="H20" s="371"/>
      <c r="I20" s="113" t="s">
        <v>34</v>
      </c>
      <c r="J20" s="30" t="str">
        <f>'Rekapitulace zakázky'!AN14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38</v>
      </c>
      <c r="E22" s="35"/>
      <c r="F22" s="35"/>
      <c r="G22" s="35"/>
      <c r="H22" s="35"/>
      <c r="I22" s="113" t="s">
        <v>31</v>
      </c>
      <c r="J22" s="104" t="s">
        <v>39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40</v>
      </c>
      <c r="F23" s="35"/>
      <c r="G23" s="35"/>
      <c r="H23" s="35"/>
      <c r="I23" s="113" t="s">
        <v>34</v>
      </c>
      <c r="J23" s="104" t="s">
        <v>41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43</v>
      </c>
      <c r="E25" s="35"/>
      <c r="F25" s="35"/>
      <c r="G25" s="35"/>
      <c r="H25" s="35"/>
      <c r="I25" s="113" t="s">
        <v>31</v>
      </c>
      <c r="J25" s="104" t="str">
        <f>IF('Rekapitulace zakázky'!AN19="","",'Rekapitulace zakázky'!AN19)</f>
        <v/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tr">
        <f>IF('Rekapitulace zakázky'!E20="","",'Rekapitulace zakázky'!E20)</f>
        <v xml:space="preserve"> </v>
      </c>
      <c r="F26" s="35"/>
      <c r="G26" s="35"/>
      <c r="H26" s="35"/>
      <c r="I26" s="113" t="s">
        <v>34</v>
      </c>
      <c r="J26" s="104" t="str">
        <f>IF('Rekapitulace zakázky'!AN20="","",'Rekapitulace zakázky'!AN20)</f>
        <v/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46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8"/>
      <c r="B29" s="119"/>
      <c r="C29" s="118"/>
      <c r="D29" s="118"/>
      <c r="E29" s="372" t="s">
        <v>44</v>
      </c>
      <c r="F29" s="372"/>
      <c r="G29" s="372"/>
      <c r="H29" s="372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1"/>
      <c r="E31" s="121"/>
      <c r="F31" s="121"/>
      <c r="G31" s="121"/>
      <c r="H31" s="121"/>
      <c r="I31" s="121"/>
      <c r="J31" s="121"/>
      <c r="K31" s="121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2" t="s">
        <v>48</v>
      </c>
      <c r="E32" s="35"/>
      <c r="F32" s="35"/>
      <c r="G32" s="35"/>
      <c r="H32" s="35"/>
      <c r="I32" s="35"/>
      <c r="J32" s="123">
        <f>ROUND(J91,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1"/>
      <c r="E33" s="121"/>
      <c r="F33" s="121"/>
      <c r="G33" s="121"/>
      <c r="H33" s="121"/>
      <c r="I33" s="121"/>
      <c r="J33" s="121"/>
      <c r="K33" s="121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4" t="s">
        <v>50</v>
      </c>
      <c r="G34" s="35"/>
      <c r="H34" s="35"/>
      <c r="I34" s="124" t="s">
        <v>49</v>
      </c>
      <c r="J34" s="124" t="s">
        <v>51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5" t="s">
        <v>52</v>
      </c>
      <c r="E35" s="113" t="s">
        <v>53</v>
      </c>
      <c r="F35" s="126">
        <f>ROUND((SUM(BE91:BE132)),  2)</f>
        <v>0</v>
      </c>
      <c r="G35" s="35"/>
      <c r="H35" s="35"/>
      <c r="I35" s="127">
        <v>0.21</v>
      </c>
      <c r="J35" s="126">
        <f>ROUND(((SUM(BE91:BE132))*I35),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54</v>
      </c>
      <c r="F36" s="126">
        <f>ROUND((SUM(BF91:BF132)),  2)</f>
        <v>0</v>
      </c>
      <c r="G36" s="35"/>
      <c r="H36" s="35"/>
      <c r="I36" s="127">
        <v>0.15</v>
      </c>
      <c r="J36" s="126">
        <f>ROUND(((SUM(BF91:BF132))*I36),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55</v>
      </c>
      <c r="F37" s="126">
        <f>ROUND((SUM(BG91:BG132)),  2)</f>
        <v>0</v>
      </c>
      <c r="G37" s="35"/>
      <c r="H37" s="35"/>
      <c r="I37" s="127">
        <v>0.21</v>
      </c>
      <c r="J37" s="126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56</v>
      </c>
      <c r="F38" s="126">
        <f>ROUND((SUM(BH91:BH132)),  2)</f>
        <v>0</v>
      </c>
      <c r="G38" s="35"/>
      <c r="H38" s="35"/>
      <c r="I38" s="127">
        <v>0.15</v>
      </c>
      <c r="J38" s="126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57</v>
      </c>
      <c r="F39" s="126">
        <f>ROUND((SUM(BI91:BI132)),  2)</f>
        <v>0</v>
      </c>
      <c r="G39" s="35"/>
      <c r="H39" s="35"/>
      <c r="I39" s="127">
        <v>0</v>
      </c>
      <c r="J39" s="126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8"/>
      <c r="D41" s="129" t="s">
        <v>58</v>
      </c>
      <c r="E41" s="130"/>
      <c r="F41" s="130"/>
      <c r="G41" s="131" t="s">
        <v>59</v>
      </c>
      <c r="H41" s="132" t="s">
        <v>60</v>
      </c>
      <c r="I41" s="130"/>
      <c r="J41" s="133">
        <f>SUM(J32:J39)</f>
        <v>0</v>
      </c>
      <c r="K41" s="134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3" t="s">
        <v>107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3" t="str">
        <f>E7</f>
        <v>Oprava mostu v km 9,053 úseku Praha Krč - Praha Modřany</v>
      </c>
      <c r="F50" s="374"/>
      <c r="G50" s="374"/>
      <c r="H50" s="374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1"/>
      <c r="C51" s="29" t="s">
        <v>103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5"/>
      <c r="B52" s="36"/>
      <c r="C52" s="37"/>
      <c r="D52" s="37"/>
      <c r="E52" s="373" t="s">
        <v>812</v>
      </c>
      <c r="F52" s="375"/>
      <c r="G52" s="375"/>
      <c r="H52" s="375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29" t="s">
        <v>105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2" t="str">
        <f>E11</f>
        <v xml:space="preserve">23-02-02/1 - Oprava mostu v km 9,053 _ VRN </v>
      </c>
      <c r="F54" s="375"/>
      <c r="G54" s="375"/>
      <c r="H54" s="375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29" t="s">
        <v>22</v>
      </c>
      <c r="D56" s="37"/>
      <c r="E56" s="37"/>
      <c r="F56" s="27" t="str">
        <f>F14</f>
        <v>Praha-Braník</v>
      </c>
      <c r="G56" s="37"/>
      <c r="H56" s="37"/>
      <c r="I56" s="29" t="s">
        <v>24</v>
      </c>
      <c r="J56" s="60" t="str">
        <f>IF(J14="","",J14)</f>
        <v>9. 1. 2023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29" t="s">
        <v>30</v>
      </c>
      <c r="D58" s="37"/>
      <c r="E58" s="37"/>
      <c r="F58" s="27" t="str">
        <f>E17</f>
        <v>Správa železnic, státní organizace</v>
      </c>
      <c r="G58" s="37"/>
      <c r="H58" s="37"/>
      <c r="I58" s="29" t="s">
        <v>38</v>
      </c>
      <c r="J58" s="33" t="str">
        <f>E23</f>
        <v>TOP CON SERVIS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29" t="s">
        <v>36</v>
      </c>
      <c r="D59" s="37"/>
      <c r="E59" s="37"/>
      <c r="F59" s="27" t="str">
        <f>IF(E20="","",E20)</f>
        <v>Vyplň údaj</v>
      </c>
      <c r="G59" s="37"/>
      <c r="H59" s="37"/>
      <c r="I59" s="29" t="s">
        <v>43</v>
      </c>
      <c r="J59" s="33" t="str">
        <f>E26</f>
        <v xml:space="preserve"> 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9" t="s">
        <v>108</v>
      </c>
      <c r="D61" s="140"/>
      <c r="E61" s="140"/>
      <c r="F61" s="140"/>
      <c r="G61" s="140"/>
      <c r="H61" s="140"/>
      <c r="I61" s="140"/>
      <c r="J61" s="141" t="s">
        <v>109</v>
      </c>
      <c r="K61" s="140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2" t="s">
        <v>80</v>
      </c>
      <c r="D63" s="37"/>
      <c r="E63" s="37"/>
      <c r="F63" s="37"/>
      <c r="G63" s="37"/>
      <c r="H63" s="37"/>
      <c r="I63" s="37"/>
      <c r="J63" s="78">
        <f>J91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7" t="s">
        <v>110</v>
      </c>
    </row>
    <row r="64" spans="1:47" s="9" customFormat="1" ht="24.95" customHeight="1">
      <c r="B64" s="143"/>
      <c r="C64" s="144"/>
      <c r="D64" s="145" t="s">
        <v>814</v>
      </c>
      <c r="E64" s="146"/>
      <c r="F64" s="146"/>
      <c r="G64" s="146"/>
      <c r="H64" s="146"/>
      <c r="I64" s="146"/>
      <c r="J64" s="147">
        <f>J92</f>
        <v>0</v>
      </c>
      <c r="K64" s="144"/>
      <c r="L64" s="148"/>
    </row>
    <row r="65" spans="1:31" s="10" customFormat="1" ht="19.899999999999999" customHeight="1">
      <c r="B65" s="149"/>
      <c r="C65" s="98"/>
      <c r="D65" s="150" t="s">
        <v>815</v>
      </c>
      <c r="E65" s="151"/>
      <c r="F65" s="151"/>
      <c r="G65" s="151"/>
      <c r="H65" s="151"/>
      <c r="I65" s="151"/>
      <c r="J65" s="152">
        <f>J93</f>
        <v>0</v>
      </c>
      <c r="K65" s="98"/>
      <c r="L65" s="153"/>
    </row>
    <row r="66" spans="1:31" s="10" customFormat="1" ht="19.899999999999999" customHeight="1">
      <c r="B66" s="149"/>
      <c r="C66" s="98"/>
      <c r="D66" s="150" t="s">
        <v>816</v>
      </c>
      <c r="E66" s="151"/>
      <c r="F66" s="151"/>
      <c r="G66" s="151"/>
      <c r="H66" s="151"/>
      <c r="I66" s="151"/>
      <c r="J66" s="152">
        <f>J109</f>
        <v>0</v>
      </c>
      <c r="K66" s="98"/>
      <c r="L66" s="153"/>
    </row>
    <row r="67" spans="1:31" s="10" customFormat="1" ht="19.899999999999999" customHeight="1">
      <c r="B67" s="149"/>
      <c r="C67" s="98"/>
      <c r="D67" s="150" t="s">
        <v>817</v>
      </c>
      <c r="E67" s="151"/>
      <c r="F67" s="151"/>
      <c r="G67" s="151"/>
      <c r="H67" s="151"/>
      <c r="I67" s="151"/>
      <c r="J67" s="152">
        <f>J113</f>
        <v>0</v>
      </c>
      <c r="K67" s="98"/>
      <c r="L67" s="153"/>
    </row>
    <row r="68" spans="1:31" s="10" customFormat="1" ht="19.899999999999999" customHeight="1">
      <c r="B68" s="149"/>
      <c r="C68" s="98"/>
      <c r="D68" s="150" t="s">
        <v>818</v>
      </c>
      <c r="E68" s="151"/>
      <c r="F68" s="151"/>
      <c r="G68" s="151"/>
      <c r="H68" s="151"/>
      <c r="I68" s="151"/>
      <c r="J68" s="152">
        <f>J119</f>
        <v>0</v>
      </c>
      <c r="K68" s="98"/>
      <c r="L68" s="153"/>
    </row>
    <row r="69" spans="1:31" s="10" customFormat="1" ht="19.899999999999999" customHeight="1">
      <c r="B69" s="149"/>
      <c r="C69" s="98"/>
      <c r="D69" s="150" t="s">
        <v>819</v>
      </c>
      <c r="E69" s="151"/>
      <c r="F69" s="151"/>
      <c r="G69" s="151"/>
      <c r="H69" s="151"/>
      <c r="I69" s="151"/>
      <c r="J69" s="152">
        <f>J129</f>
        <v>0</v>
      </c>
      <c r="K69" s="98"/>
      <c r="L69" s="153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3" t="s">
        <v>127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29" t="s">
        <v>16</v>
      </c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73" t="str">
        <f>E7</f>
        <v>Oprava mostu v km 9,053 úseku Praha Krč - Praha Modřany</v>
      </c>
      <c r="F79" s="374"/>
      <c r="G79" s="374"/>
      <c r="H79" s="374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" customFormat="1" ht="12" customHeight="1">
      <c r="B80" s="21"/>
      <c r="C80" s="29" t="s">
        <v>103</v>
      </c>
      <c r="D80" s="22"/>
      <c r="E80" s="22"/>
      <c r="F80" s="22"/>
      <c r="G80" s="22"/>
      <c r="H80" s="22"/>
      <c r="I80" s="22"/>
      <c r="J80" s="22"/>
      <c r="K80" s="22"/>
      <c r="L80" s="20"/>
    </row>
    <row r="81" spans="1:65" s="2" customFormat="1" ht="16.5" customHeight="1">
      <c r="A81" s="35"/>
      <c r="B81" s="36"/>
      <c r="C81" s="37"/>
      <c r="D81" s="37"/>
      <c r="E81" s="373" t="s">
        <v>812</v>
      </c>
      <c r="F81" s="375"/>
      <c r="G81" s="375"/>
      <c r="H81" s="375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29" t="s">
        <v>105</v>
      </c>
      <c r="D82" s="37"/>
      <c r="E82" s="37"/>
      <c r="F82" s="37"/>
      <c r="G82" s="37"/>
      <c r="H82" s="37"/>
      <c r="I82" s="37"/>
      <c r="J82" s="37"/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22" t="str">
        <f>E11</f>
        <v xml:space="preserve">23-02-02/1 - Oprava mostu v km 9,053 _ VRN </v>
      </c>
      <c r="F83" s="375"/>
      <c r="G83" s="375"/>
      <c r="H83" s="375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29" t="s">
        <v>22</v>
      </c>
      <c r="D85" s="37"/>
      <c r="E85" s="37"/>
      <c r="F85" s="27" t="str">
        <f>F14</f>
        <v>Praha-Braník</v>
      </c>
      <c r="G85" s="37"/>
      <c r="H85" s="37"/>
      <c r="I85" s="29" t="s">
        <v>24</v>
      </c>
      <c r="J85" s="60" t="str">
        <f>IF(J14="","",J14)</f>
        <v>9. 1. 2023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25.7" customHeight="1">
      <c r="A87" s="35"/>
      <c r="B87" s="36"/>
      <c r="C87" s="29" t="s">
        <v>30</v>
      </c>
      <c r="D87" s="37"/>
      <c r="E87" s="37"/>
      <c r="F87" s="27" t="str">
        <f>E17</f>
        <v>Správa železnic, státní organizace</v>
      </c>
      <c r="G87" s="37"/>
      <c r="H87" s="37"/>
      <c r="I87" s="29" t="s">
        <v>38</v>
      </c>
      <c r="J87" s="33" t="str">
        <f>E23</f>
        <v>TOP CON SERVIS s.r.o.</v>
      </c>
      <c r="K87" s="37"/>
      <c r="L87" s="114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29" t="s">
        <v>36</v>
      </c>
      <c r="D88" s="37"/>
      <c r="E88" s="37"/>
      <c r="F88" s="27" t="str">
        <f>IF(E20="","",E20)</f>
        <v>Vyplň údaj</v>
      </c>
      <c r="G88" s="37"/>
      <c r="H88" s="37"/>
      <c r="I88" s="29" t="s">
        <v>43</v>
      </c>
      <c r="J88" s="33" t="str">
        <f>E26</f>
        <v xml:space="preserve"> </v>
      </c>
      <c r="K88" s="37"/>
      <c r="L88" s="114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14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54"/>
      <c r="B90" s="155"/>
      <c r="C90" s="156" t="s">
        <v>128</v>
      </c>
      <c r="D90" s="157" t="s">
        <v>67</v>
      </c>
      <c r="E90" s="157" t="s">
        <v>63</v>
      </c>
      <c r="F90" s="157" t="s">
        <v>64</v>
      </c>
      <c r="G90" s="157" t="s">
        <v>129</v>
      </c>
      <c r="H90" s="157" t="s">
        <v>130</v>
      </c>
      <c r="I90" s="157" t="s">
        <v>131</v>
      </c>
      <c r="J90" s="157" t="s">
        <v>109</v>
      </c>
      <c r="K90" s="158" t="s">
        <v>132</v>
      </c>
      <c r="L90" s="159"/>
      <c r="M90" s="69" t="s">
        <v>44</v>
      </c>
      <c r="N90" s="70" t="s">
        <v>52</v>
      </c>
      <c r="O90" s="70" t="s">
        <v>133</v>
      </c>
      <c r="P90" s="70" t="s">
        <v>134</v>
      </c>
      <c r="Q90" s="70" t="s">
        <v>135</v>
      </c>
      <c r="R90" s="70" t="s">
        <v>136</v>
      </c>
      <c r="S90" s="70" t="s">
        <v>137</v>
      </c>
      <c r="T90" s="71" t="s">
        <v>138</v>
      </c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</row>
    <row r="91" spans="1:65" s="2" customFormat="1" ht="22.9" customHeight="1">
      <c r="A91" s="35"/>
      <c r="B91" s="36"/>
      <c r="C91" s="76" t="s">
        <v>139</v>
      </c>
      <c r="D91" s="37"/>
      <c r="E91" s="37"/>
      <c r="F91" s="37"/>
      <c r="G91" s="37"/>
      <c r="H91" s="37"/>
      <c r="I91" s="37"/>
      <c r="J91" s="160">
        <f>BK91</f>
        <v>0</v>
      </c>
      <c r="K91" s="37"/>
      <c r="L91" s="40"/>
      <c r="M91" s="72"/>
      <c r="N91" s="161"/>
      <c r="O91" s="73"/>
      <c r="P91" s="162">
        <f>P92</f>
        <v>0</v>
      </c>
      <c r="Q91" s="73"/>
      <c r="R91" s="162">
        <f>R92</f>
        <v>0</v>
      </c>
      <c r="S91" s="73"/>
      <c r="T91" s="163">
        <f>T92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7" t="s">
        <v>81</v>
      </c>
      <c r="AU91" s="17" t="s">
        <v>110</v>
      </c>
      <c r="BK91" s="164">
        <f>BK92</f>
        <v>0</v>
      </c>
    </row>
    <row r="92" spans="1:65" s="12" customFormat="1" ht="25.9" customHeight="1">
      <c r="B92" s="165"/>
      <c r="C92" s="166"/>
      <c r="D92" s="167" t="s">
        <v>81</v>
      </c>
      <c r="E92" s="168" t="s">
        <v>820</v>
      </c>
      <c r="F92" s="168" t="s">
        <v>821</v>
      </c>
      <c r="G92" s="166"/>
      <c r="H92" s="166"/>
      <c r="I92" s="169"/>
      <c r="J92" s="170">
        <f>BK92</f>
        <v>0</v>
      </c>
      <c r="K92" s="166"/>
      <c r="L92" s="171"/>
      <c r="M92" s="172"/>
      <c r="N92" s="173"/>
      <c r="O92" s="173"/>
      <c r="P92" s="174">
        <f>P93+P109+P113+P119+P129</f>
        <v>0</v>
      </c>
      <c r="Q92" s="173"/>
      <c r="R92" s="174">
        <f>R93+R109+R113+R119+R129</f>
        <v>0</v>
      </c>
      <c r="S92" s="173"/>
      <c r="T92" s="175">
        <f>T93+T109+T113+T119+T129</f>
        <v>0</v>
      </c>
      <c r="AR92" s="176" t="s">
        <v>174</v>
      </c>
      <c r="AT92" s="177" t="s">
        <v>81</v>
      </c>
      <c r="AU92" s="177" t="s">
        <v>82</v>
      </c>
      <c r="AY92" s="176" t="s">
        <v>142</v>
      </c>
      <c r="BK92" s="178">
        <f>BK93+BK109+BK113+BK119+BK129</f>
        <v>0</v>
      </c>
    </row>
    <row r="93" spans="1:65" s="12" customFormat="1" ht="22.9" customHeight="1">
      <c r="B93" s="165"/>
      <c r="C93" s="166"/>
      <c r="D93" s="167" t="s">
        <v>81</v>
      </c>
      <c r="E93" s="179" t="s">
        <v>822</v>
      </c>
      <c r="F93" s="179" t="s">
        <v>823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SUM(P94:P108)</f>
        <v>0</v>
      </c>
      <c r="Q93" s="173"/>
      <c r="R93" s="174">
        <f>SUM(R94:R108)</f>
        <v>0</v>
      </c>
      <c r="S93" s="173"/>
      <c r="T93" s="175">
        <f>SUM(T94:T108)</f>
        <v>0</v>
      </c>
      <c r="AR93" s="176" t="s">
        <v>174</v>
      </c>
      <c r="AT93" s="177" t="s">
        <v>81</v>
      </c>
      <c r="AU93" s="177" t="s">
        <v>89</v>
      </c>
      <c r="AY93" s="176" t="s">
        <v>142</v>
      </c>
      <c r="BK93" s="178">
        <f>SUM(BK94:BK108)</f>
        <v>0</v>
      </c>
    </row>
    <row r="94" spans="1:65" s="2" customFormat="1" ht="16.5" customHeight="1">
      <c r="A94" s="35"/>
      <c r="B94" s="36"/>
      <c r="C94" s="181" t="s">
        <v>89</v>
      </c>
      <c r="D94" s="181" t="s">
        <v>144</v>
      </c>
      <c r="E94" s="182" t="s">
        <v>824</v>
      </c>
      <c r="F94" s="183" t="s">
        <v>823</v>
      </c>
      <c r="G94" s="184" t="s">
        <v>825</v>
      </c>
      <c r="H94" s="185">
        <v>1</v>
      </c>
      <c r="I94" s="186"/>
      <c r="J94" s="187">
        <f>ROUND(I94*H94,2)</f>
        <v>0</v>
      </c>
      <c r="K94" s="183" t="s">
        <v>148</v>
      </c>
      <c r="L94" s="40"/>
      <c r="M94" s="188" t="s">
        <v>44</v>
      </c>
      <c r="N94" s="189" t="s">
        <v>53</v>
      </c>
      <c r="O94" s="65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2" t="s">
        <v>826</v>
      </c>
      <c r="AT94" s="192" t="s">
        <v>144</v>
      </c>
      <c r="AU94" s="192" t="s">
        <v>91</v>
      </c>
      <c r="AY94" s="17" t="s">
        <v>142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7" t="s">
        <v>89</v>
      </c>
      <c r="BK94" s="193">
        <f>ROUND(I94*H94,2)</f>
        <v>0</v>
      </c>
      <c r="BL94" s="17" t="s">
        <v>826</v>
      </c>
      <c r="BM94" s="192" t="s">
        <v>827</v>
      </c>
    </row>
    <row r="95" spans="1:65" s="2" customFormat="1" ht="11.25">
      <c r="A95" s="35"/>
      <c r="B95" s="36"/>
      <c r="C95" s="37"/>
      <c r="D95" s="194" t="s">
        <v>151</v>
      </c>
      <c r="E95" s="37"/>
      <c r="F95" s="195" t="s">
        <v>828</v>
      </c>
      <c r="G95" s="37"/>
      <c r="H95" s="37"/>
      <c r="I95" s="196"/>
      <c r="J95" s="37"/>
      <c r="K95" s="37"/>
      <c r="L95" s="40"/>
      <c r="M95" s="197"/>
      <c r="N95" s="198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7" t="s">
        <v>151</v>
      </c>
      <c r="AU95" s="17" t="s">
        <v>91</v>
      </c>
    </row>
    <row r="96" spans="1:65" s="2" customFormat="1" ht="19.5">
      <c r="A96" s="35"/>
      <c r="B96" s="36"/>
      <c r="C96" s="37"/>
      <c r="D96" s="199" t="s">
        <v>153</v>
      </c>
      <c r="E96" s="37"/>
      <c r="F96" s="200" t="s">
        <v>829</v>
      </c>
      <c r="G96" s="37"/>
      <c r="H96" s="37"/>
      <c r="I96" s="196"/>
      <c r="J96" s="37"/>
      <c r="K96" s="37"/>
      <c r="L96" s="40"/>
      <c r="M96" s="197"/>
      <c r="N96" s="198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7" t="s">
        <v>153</v>
      </c>
      <c r="AU96" s="17" t="s">
        <v>91</v>
      </c>
    </row>
    <row r="97" spans="1:65" s="2" customFormat="1" ht="16.5" customHeight="1">
      <c r="A97" s="35"/>
      <c r="B97" s="36"/>
      <c r="C97" s="181" t="s">
        <v>91</v>
      </c>
      <c r="D97" s="181" t="s">
        <v>144</v>
      </c>
      <c r="E97" s="182" t="s">
        <v>830</v>
      </c>
      <c r="F97" s="183" t="s">
        <v>831</v>
      </c>
      <c r="G97" s="184" t="s">
        <v>825</v>
      </c>
      <c r="H97" s="185">
        <v>1</v>
      </c>
      <c r="I97" s="186"/>
      <c r="J97" s="187">
        <f>ROUND(I97*H97,2)</f>
        <v>0</v>
      </c>
      <c r="K97" s="183" t="s">
        <v>148</v>
      </c>
      <c r="L97" s="40"/>
      <c r="M97" s="188" t="s">
        <v>44</v>
      </c>
      <c r="N97" s="189" t="s">
        <v>53</v>
      </c>
      <c r="O97" s="65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2" t="s">
        <v>826</v>
      </c>
      <c r="AT97" s="192" t="s">
        <v>144</v>
      </c>
      <c r="AU97" s="192" t="s">
        <v>91</v>
      </c>
      <c r="AY97" s="17" t="s">
        <v>142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7" t="s">
        <v>89</v>
      </c>
      <c r="BK97" s="193">
        <f>ROUND(I97*H97,2)</f>
        <v>0</v>
      </c>
      <c r="BL97" s="17" t="s">
        <v>826</v>
      </c>
      <c r="BM97" s="192" t="s">
        <v>832</v>
      </c>
    </row>
    <row r="98" spans="1:65" s="2" customFormat="1" ht="11.25">
      <c r="A98" s="35"/>
      <c r="B98" s="36"/>
      <c r="C98" s="37"/>
      <c r="D98" s="194" t="s">
        <v>151</v>
      </c>
      <c r="E98" s="37"/>
      <c r="F98" s="195" t="s">
        <v>833</v>
      </c>
      <c r="G98" s="37"/>
      <c r="H98" s="37"/>
      <c r="I98" s="196"/>
      <c r="J98" s="37"/>
      <c r="K98" s="37"/>
      <c r="L98" s="40"/>
      <c r="M98" s="197"/>
      <c r="N98" s="198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7" t="s">
        <v>151</v>
      </c>
      <c r="AU98" s="17" t="s">
        <v>91</v>
      </c>
    </row>
    <row r="99" spans="1:65" s="2" customFormat="1" ht="29.25">
      <c r="A99" s="35"/>
      <c r="B99" s="36"/>
      <c r="C99" s="37"/>
      <c r="D99" s="199" t="s">
        <v>153</v>
      </c>
      <c r="E99" s="37"/>
      <c r="F99" s="200" t="s">
        <v>834</v>
      </c>
      <c r="G99" s="37"/>
      <c r="H99" s="37"/>
      <c r="I99" s="196"/>
      <c r="J99" s="37"/>
      <c r="K99" s="37"/>
      <c r="L99" s="40"/>
      <c r="M99" s="197"/>
      <c r="N99" s="198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7" t="s">
        <v>153</v>
      </c>
      <c r="AU99" s="17" t="s">
        <v>91</v>
      </c>
    </row>
    <row r="100" spans="1:65" s="2" customFormat="1" ht="16.5" customHeight="1">
      <c r="A100" s="35"/>
      <c r="B100" s="36"/>
      <c r="C100" s="181" t="s">
        <v>162</v>
      </c>
      <c r="D100" s="181" t="s">
        <v>144</v>
      </c>
      <c r="E100" s="182" t="s">
        <v>835</v>
      </c>
      <c r="F100" s="183" t="s">
        <v>836</v>
      </c>
      <c r="G100" s="184" t="s">
        <v>825</v>
      </c>
      <c r="H100" s="185">
        <v>1</v>
      </c>
      <c r="I100" s="186"/>
      <c r="J100" s="187">
        <f>ROUND(I100*H100,2)</f>
        <v>0</v>
      </c>
      <c r="K100" s="183" t="s">
        <v>148</v>
      </c>
      <c r="L100" s="40"/>
      <c r="M100" s="188" t="s">
        <v>44</v>
      </c>
      <c r="N100" s="189" t="s">
        <v>53</v>
      </c>
      <c r="O100" s="65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2" t="s">
        <v>826</v>
      </c>
      <c r="AT100" s="192" t="s">
        <v>144</v>
      </c>
      <c r="AU100" s="192" t="s">
        <v>91</v>
      </c>
      <c r="AY100" s="17" t="s">
        <v>142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7" t="s">
        <v>89</v>
      </c>
      <c r="BK100" s="193">
        <f>ROUND(I100*H100,2)</f>
        <v>0</v>
      </c>
      <c r="BL100" s="17" t="s">
        <v>826</v>
      </c>
      <c r="BM100" s="192" t="s">
        <v>837</v>
      </c>
    </row>
    <row r="101" spans="1:65" s="2" customFormat="1" ht="11.25">
      <c r="A101" s="35"/>
      <c r="B101" s="36"/>
      <c r="C101" s="37"/>
      <c r="D101" s="194" t="s">
        <v>151</v>
      </c>
      <c r="E101" s="37"/>
      <c r="F101" s="195" t="s">
        <v>838</v>
      </c>
      <c r="G101" s="37"/>
      <c r="H101" s="37"/>
      <c r="I101" s="196"/>
      <c r="J101" s="37"/>
      <c r="K101" s="37"/>
      <c r="L101" s="40"/>
      <c r="M101" s="197"/>
      <c r="N101" s="198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7" t="s">
        <v>151</v>
      </c>
      <c r="AU101" s="17" t="s">
        <v>91</v>
      </c>
    </row>
    <row r="102" spans="1:65" s="2" customFormat="1" ht="19.5">
      <c r="A102" s="35"/>
      <c r="B102" s="36"/>
      <c r="C102" s="37"/>
      <c r="D102" s="199" t="s">
        <v>153</v>
      </c>
      <c r="E102" s="37"/>
      <c r="F102" s="200" t="s">
        <v>839</v>
      </c>
      <c r="G102" s="37"/>
      <c r="H102" s="37"/>
      <c r="I102" s="196"/>
      <c r="J102" s="37"/>
      <c r="K102" s="37"/>
      <c r="L102" s="40"/>
      <c r="M102" s="197"/>
      <c r="N102" s="198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7" t="s">
        <v>153</v>
      </c>
      <c r="AU102" s="17" t="s">
        <v>91</v>
      </c>
    </row>
    <row r="103" spans="1:65" s="2" customFormat="1" ht="16.5" customHeight="1">
      <c r="A103" s="35"/>
      <c r="B103" s="36"/>
      <c r="C103" s="181" t="s">
        <v>149</v>
      </c>
      <c r="D103" s="181" t="s">
        <v>144</v>
      </c>
      <c r="E103" s="182" t="s">
        <v>840</v>
      </c>
      <c r="F103" s="183" t="s">
        <v>841</v>
      </c>
      <c r="G103" s="184" t="s">
        <v>825</v>
      </c>
      <c r="H103" s="185">
        <v>1</v>
      </c>
      <c r="I103" s="186"/>
      <c r="J103" s="187">
        <f>ROUND(I103*H103,2)</f>
        <v>0</v>
      </c>
      <c r="K103" s="183" t="s">
        <v>148</v>
      </c>
      <c r="L103" s="40"/>
      <c r="M103" s="188" t="s">
        <v>44</v>
      </c>
      <c r="N103" s="189" t="s">
        <v>53</v>
      </c>
      <c r="O103" s="65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2" t="s">
        <v>826</v>
      </c>
      <c r="AT103" s="192" t="s">
        <v>144</v>
      </c>
      <c r="AU103" s="192" t="s">
        <v>91</v>
      </c>
      <c r="AY103" s="17" t="s">
        <v>142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7" t="s">
        <v>89</v>
      </c>
      <c r="BK103" s="193">
        <f>ROUND(I103*H103,2)</f>
        <v>0</v>
      </c>
      <c r="BL103" s="17" t="s">
        <v>826</v>
      </c>
      <c r="BM103" s="192" t="s">
        <v>842</v>
      </c>
    </row>
    <row r="104" spans="1:65" s="2" customFormat="1" ht="11.25">
      <c r="A104" s="35"/>
      <c r="B104" s="36"/>
      <c r="C104" s="37"/>
      <c r="D104" s="194" t="s">
        <v>151</v>
      </c>
      <c r="E104" s="37"/>
      <c r="F104" s="195" t="s">
        <v>843</v>
      </c>
      <c r="G104" s="37"/>
      <c r="H104" s="37"/>
      <c r="I104" s="196"/>
      <c r="J104" s="37"/>
      <c r="K104" s="37"/>
      <c r="L104" s="40"/>
      <c r="M104" s="197"/>
      <c r="N104" s="198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7" t="s">
        <v>151</v>
      </c>
      <c r="AU104" s="17" t="s">
        <v>91</v>
      </c>
    </row>
    <row r="105" spans="1:65" s="2" customFormat="1" ht="19.5">
      <c r="A105" s="35"/>
      <c r="B105" s="36"/>
      <c r="C105" s="37"/>
      <c r="D105" s="199" t="s">
        <v>153</v>
      </c>
      <c r="E105" s="37"/>
      <c r="F105" s="200" t="s">
        <v>844</v>
      </c>
      <c r="G105" s="37"/>
      <c r="H105" s="37"/>
      <c r="I105" s="196"/>
      <c r="J105" s="37"/>
      <c r="K105" s="37"/>
      <c r="L105" s="40"/>
      <c r="M105" s="197"/>
      <c r="N105" s="198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7" t="s">
        <v>153</v>
      </c>
      <c r="AU105" s="17" t="s">
        <v>91</v>
      </c>
    </row>
    <row r="106" spans="1:65" s="2" customFormat="1" ht="16.5" customHeight="1">
      <c r="A106" s="35"/>
      <c r="B106" s="36"/>
      <c r="C106" s="181" t="s">
        <v>174</v>
      </c>
      <c r="D106" s="181" t="s">
        <v>144</v>
      </c>
      <c r="E106" s="182" t="s">
        <v>845</v>
      </c>
      <c r="F106" s="183" t="s">
        <v>846</v>
      </c>
      <c r="G106" s="184" t="s">
        <v>825</v>
      </c>
      <c r="H106" s="185">
        <v>1</v>
      </c>
      <c r="I106" s="186"/>
      <c r="J106" s="187">
        <f>ROUND(I106*H106,2)</f>
        <v>0</v>
      </c>
      <c r="K106" s="183" t="s">
        <v>148</v>
      </c>
      <c r="L106" s="40"/>
      <c r="M106" s="188" t="s">
        <v>44</v>
      </c>
      <c r="N106" s="189" t="s">
        <v>53</v>
      </c>
      <c r="O106" s="65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2" t="s">
        <v>826</v>
      </c>
      <c r="AT106" s="192" t="s">
        <v>144</v>
      </c>
      <c r="AU106" s="192" t="s">
        <v>91</v>
      </c>
      <c r="AY106" s="17" t="s">
        <v>142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7" t="s">
        <v>89</v>
      </c>
      <c r="BK106" s="193">
        <f>ROUND(I106*H106,2)</f>
        <v>0</v>
      </c>
      <c r="BL106" s="17" t="s">
        <v>826</v>
      </c>
      <c r="BM106" s="192" t="s">
        <v>847</v>
      </c>
    </row>
    <row r="107" spans="1:65" s="2" customFormat="1" ht="11.25">
      <c r="A107" s="35"/>
      <c r="B107" s="36"/>
      <c r="C107" s="37"/>
      <c r="D107" s="194" t="s">
        <v>151</v>
      </c>
      <c r="E107" s="37"/>
      <c r="F107" s="195" t="s">
        <v>848</v>
      </c>
      <c r="G107" s="37"/>
      <c r="H107" s="37"/>
      <c r="I107" s="196"/>
      <c r="J107" s="37"/>
      <c r="K107" s="37"/>
      <c r="L107" s="40"/>
      <c r="M107" s="197"/>
      <c r="N107" s="198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7" t="s">
        <v>151</v>
      </c>
      <c r="AU107" s="17" t="s">
        <v>91</v>
      </c>
    </row>
    <row r="108" spans="1:65" s="2" customFormat="1" ht="19.5">
      <c r="A108" s="35"/>
      <c r="B108" s="36"/>
      <c r="C108" s="37"/>
      <c r="D108" s="199" t="s">
        <v>153</v>
      </c>
      <c r="E108" s="37"/>
      <c r="F108" s="200" t="s">
        <v>849</v>
      </c>
      <c r="G108" s="37"/>
      <c r="H108" s="37"/>
      <c r="I108" s="196"/>
      <c r="J108" s="37"/>
      <c r="K108" s="37"/>
      <c r="L108" s="40"/>
      <c r="M108" s="197"/>
      <c r="N108" s="198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7" t="s">
        <v>153</v>
      </c>
      <c r="AU108" s="17" t="s">
        <v>91</v>
      </c>
    </row>
    <row r="109" spans="1:65" s="12" customFormat="1" ht="22.9" customHeight="1">
      <c r="B109" s="165"/>
      <c r="C109" s="166"/>
      <c r="D109" s="167" t="s">
        <v>81</v>
      </c>
      <c r="E109" s="179" t="s">
        <v>850</v>
      </c>
      <c r="F109" s="179" t="s">
        <v>851</v>
      </c>
      <c r="G109" s="166"/>
      <c r="H109" s="166"/>
      <c r="I109" s="169"/>
      <c r="J109" s="180">
        <f>BK109</f>
        <v>0</v>
      </c>
      <c r="K109" s="166"/>
      <c r="L109" s="171"/>
      <c r="M109" s="172"/>
      <c r="N109" s="173"/>
      <c r="O109" s="173"/>
      <c r="P109" s="174">
        <f>SUM(P110:P112)</f>
        <v>0</v>
      </c>
      <c r="Q109" s="173"/>
      <c r="R109" s="174">
        <f>SUM(R110:R112)</f>
        <v>0</v>
      </c>
      <c r="S109" s="173"/>
      <c r="T109" s="175">
        <f>SUM(T110:T112)</f>
        <v>0</v>
      </c>
      <c r="AR109" s="176" t="s">
        <v>174</v>
      </c>
      <c r="AT109" s="177" t="s">
        <v>81</v>
      </c>
      <c r="AU109" s="177" t="s">
        <v>89</v>
      </c>
      <c r="AY109" s="176" t="s">
        <v>142</v>
      </c>
      <c r="BK109" s="178">
        <f>SUM(BK110:BK112)</f>
        <v>0</v>
      </c>
    </row>
    <row r="110" spans="1:65" s="2" customFormat="1" ht="16.5" customHeight="1">
      <c r="A110" s="35"/>
      <c r="B110" s="36"/>
      <c r="C110" s="181" t="s">
        <v>181</v>
      </c>
      <c r="D110" s="181" t="s">
        <v>144</v>
      </c>
      <c r="E110" s="182" t="s">
        <v>852</v>
      </c>
      <c r="F110" s="183" t="s">
        <v>853</v>
      </c>
      <c r="G110" s="184" t="s">
        <v>825</v>
      </c>
      <c r="H110" s="185">
        <v>1</v>
      </c>
      <c r="I110" s="186"/>
      <c r="J110" s="187">
        <f>ROUND(I110*H110,2)</f>
        <v>0</v>
      </c>
      <c r="K110" s="183" t="s">
        <v>148</v>
      </c>
      <c r="L110" s="40"/>
      <c r="M110" s="188" t="s">
        <v>44</v>
      </c>
      <c r="N110" s="189" t="s">
        <v>53</v>
      </c>
      <c r="O110" s="65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2" t="s">
        <v>826</v>
      </c>
      <c r="AT110" s="192" t="s">
        <v>144</v>
      </c>
      <c r="AU110" s="192" t="s">
        <v>91</v>
      </c>
      <c r="AY110" s="17" t="s">
        <v>142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7" t="s">
        <v>89</v>
      </c>
      <c r="BK110" s="193">
        <f>ROUND(I110*H110,2)</f>
        <v>0</v>
      </c>
      <c r="BL110" s="17" t="s">
        <v>826</v>
      </c>
      <c r="BM110" s="192" t="s">
        <v>854</v>
      </c>
    </row>
    <row r="111" spans="1:65" s="2" customFormat="1" ht="11.25">
      <c r="A111" s="35"/>
      <c r="B111" s="36"/>
      <c r="C111" s="37"/>
      <c r="D111" s="194" t="s">
        <v>151</v>
      </c>
      <c r="E111" s="37"/>
      <c r="F111" s="195" t="s">
        <v>855</v>
      </c>
      <c r="G111" s="37"/>
      <c r="H111" s="37"/>
      <c r="I111" s="196"/>
      <c r="J111" s="37"/>
      <c r="K111" s="37"/>
      <c r="L111" s="40"/>
      <c r="M111" s="197"/>
      <c r="N111" s="198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7" t="s">
        <v>151</v>
      </c>
      <c r="AU111" s="17" t="s">
        <v>91</v>
      </c>
    </row>
    <row r="112" spans="1:65" s="2" customFormat="1" ht="19.5">
      <c r="A112" s="35"/>
      <c r="B112" s="36"/>
      <c r="C112" s="37"/>
      <c r="D112" s="199" t="s">
        <v>153</v>
      </c>
      <c r="E112" s="37"/>
      <c r="F112" s="200" t="s">
        <v>856</v>
      </c>
      <c r="G112" s="37"/>
      <c r="H112" s="37"/>
      <c r="I112" s="196"/>
      <c r="J112" s="37"/>
      <c r="K112" s="37"/>
      <c r="L112" s="40"/>
      <c r="M112" s="197"/>
      <c r="N112" s="198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7" t="s">
        <v>153</v>
      </c>
      <c r="AU112" s="17" t="s">
        <v>91</v>
      </c>
    </row>
    <row r="113" spans="1:65" s="12" customFormat="1" ht="22.9" customHeight="1">
      <c r="B113" s="165"/>
      <c r="C113" s="166"/>
      <c r="D113" s="167" t="s">
        <v>81</v>
      </c>
      <c r="E113" s="179" t="s">
        <v>857</v>
      </c>
      <c r="F113" s="179" t="s">
        <v>858</v>
      </c>
      <c r="G113" s="166"/>
      <c r="H113" s="166"/>
      <c r="I113" s="169"/>
      <c r="J113" s="180">
        <f>BK113</f>
        <v>0</v>
      </c>
      <c r="K113" s="166"/>
      <c r="L113" s="171"/>
      <c r="M113" s="172"/>
      <c r="N113" s="173"/>
      <c r="O113" s="173"/>
      <c r="P113" s="174">
        <f>SUM(P114:P118)</f>
        <v>0</v>
      </c>
      <c r="Q113" s="173"/>
      <c r="R113" s="174">
        <f>SUM(R114:R118)</f>
        <v>0</v>
      </c>
      <c r="S113" s="173"/>
      <c r="T113" s="175">
        <f>SUM(T114:T118)</f>
        <v>0</v>
      </c>
      <c r="AR113" s="176" t="s">
        <v>174</v>
      </c>
      <c r="AT113" s="177" t="s">
        <v>81</v>
      </c>
      <c r="AU113" s="177" t="s">
        <v>89</v>
      </c>
      <c r="AY113" s="176" t="s">
        <v>142</v>
      </c>
      <c r="BK113" s="178">
        <f>SUM(BK114:BK118)</f>
        <v>0</v>
      </c>
    </row>
    <row r="114" spans="1:65" s="2" customFormat="1" ht="16.5" customHeight="1">
      <c r="A114" s="35"/>
      <c r="B114" s="36"/>
      <c r="C114" s="181" t="s">
        <v>189</v>
      </c>
      <c r="D114" s="181" t="s">
        <v>144</v>
      </c>
      <c r="E114" s="182" t="s">
        <v>859</v>
      </c>
      <c r="F114" s="183" t="s">
        <v>858</v>
      </c>
      <c r="G114" s="184" t="s">
        <v>825</v>
      </c>
      <c r="H114" s="185">
        <v>1</v>
      </c>
      <c r="I114" s="186"/>
      <c r="J114" s="187">
        <f>ROUND(I114*H114,2)</f>
        <v>0</v>
      </c>
      <c r="K114" s="183" t="s">
        <v>148</v>
      </c>
      <c r="L114" s="40"/>
      <c r="M114" s="188" t="s">
        <v>44</v>
      </c>
      <c r="N114" s="189" t="s">
        <v>53</v>
      </c>
      <c r="O114" s="65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2" t="s">
        <v>826</v>
      </c>
      <c r="AT114" s="192" t="s">
        <v>144</v>
      </c>
      <c r="AU114" s="192" t="s">
        <v>91</v>
      </c>
      <c r="AY114" s="17" t="s">
        <v>142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7" t="s">
        <v>89</v>
      </c>
      <c r="BK114" s="193">
        <f>ROUND(I114*H114,2)</f>
        <v>0</v>
      </c>
      <c r="BL114" s="17" t="s">
        <v>826</v>
      </c>
      <c r="BM114" s="192" t="s">
        <v>860</v>
      </c>
    </row>
    <row r="115" spans="1:65" s="2" customFormat="1" ht="11.25">
      <c r="A115" s="35"/>
      <c r="B115" s="36"/>
      <c r="C115" s="37"/>
      <c r="D115" s="194" t="s">
        <v>151</v>
      </c>
      <c r="E115" s="37"/>
      <c r="F115" s="195" t="s">
        <v>861</v>
      </c>
      <c r="G115" s="37"/>
      <c r="H115" s="37"/>
      <c r="I115" s="196"/>
      <c r="J115" s="37"/>
      <c r="K115" s="37"/>
      <c r="L115" s="40"/>
      <c r="M115" s="197"/>
      <c r="N115" s="198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7" t="s">
        <v>151</v>
      </c>
      <c r="AU115" s="17" t="s">
        <v>91</v>
      </c>
    </row>
    <row r="116" spans="1:65" s="2" customFormat="1" ht="16.5" customHeight="1">
      <c r="A116" s="35"/>
      <c r="B116" s="36"/>
      <c r="C116" s="181" t="s">
        <v>197</v>
      </c>
      <c r="D116" s="181" t="s">
        <v>144</v>
      </c>
      <c r="E116" s="182" t="s">
        <v>862</v>
      </c>
      <c r="F116" s="183" t="s">
        <v>863</v>
      </c>
      <c r="G116" s="184" t="s">
        <v>825</v>
      </c>
      <c r="H116" s="185">
        <v>1</v>
      </c>
      <c r="I116" s="186"/>
      <c r="J116" s="187">
        <f>ROUND(I116*H116,2)</f>
        <v>0</v>
      </c>
      <c r="K116" s="183" t="s">
        <v>148</v>
      </c>
      <c r="L116" s="40"/>
      <c r="M116" s="188" t="s">
        <v>44</v>
      </c>
      <c r="N116" s="189" t="s">
        <v>53</v>
      </c>
      <c r="O116" s="65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2" t="s">
        <v>826</v>
      </c>
      <c r="AT116" s="192" t="s">
        <v>144</v>
      </c>
      <c r="AU116" s="192" t="s">
        <v>91</v>
      </c>
      <c r="AY116" s="17" t="s">
        <v>142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7" t="s">
        <v>89</v>
      </c>
      <c r="BK116" s="193">
        <f>ROUND(I116*H116,2)</f>
        <v>0</v>
      </c>
      <c r="BL116" s="17" t="s">
        <v>826</v>
      </c>
      <c r="BM116" s="192" t="s">
        <v>864</v>
      </c>
    </row>
    <row r="117" spans="1:65" s="2" customFormat="1" ht="11.25">
      <c r="A117" s="35"/>
      <c r="B117" s="36"/>
      <c r="C117" s="37"/>
      <c r="D117" s="194" t="s">
        <v>151</v>
      </c>
      <c r="E117" s="37"/>
      <c r="F117" s="195" t="s">
        <v>865</v>
      </c>
      <c r="G117" s="37"/>
      <c r="H117" s="37"/>
      <c r="I117" s="196"/>
      <c r="J117" s="37"/>
      <c r="K117" s="37"/>
      <c r="L117" s="40"/>
      <c r="M117" s="197"/>
      <c r="N117" s="198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7" t="s">
        <v>151</v>
      </c>
      <c r="AU117" s="17" t="s">
        <v>91</v>
      </c>
    </row>
    <row r="118" spans="1:65" s="2" customFormat="1" ht="19.5">
      <c r="A118" s="35"/>
      <c r="B118" s="36"/>
      <c r="C118" s="37"/>
      <c r="D118" s="199" t="s">
        <v>153</v>
      </c>
      <c r="E118" s="37"/>
      <c r="F118" s="200" t="s">
        <v>866</v>
      </c>
      <c r="G118" s="37"/>
      <c r="H118" s="37"/>
      <c r="I118" s="196"/>
      <c r="J118" s="37"/>
      <c r="K118" s="37"/>
      <c r="L118" s="40"/>
      <c r="M118" s="197"/>
      <c r="N118" s="198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7" t="s">
        <v>153</v>
      </c>
      <c r="AU118" s="17" t="s">
        <v>91</v>
      </c>
    </row>
    <row r="119" spans="1:65" s="12" customFormat="1" ht="22.9" customHeight="1">
      <c r="B119" s="165"/>
      <c r="C119" s="166"/>
      <c r="D119" s="167" t="s">
        <v>81</v>
      </c>
      <c r="E119" s="179" t="s">
        <v>867</v>
      </c>
      <c r="F119" s="179" t="s">
        <v>868</v>
      </c>
      <c r="G119" s="166"/>
      <c r="H119" s="166"/>
      <c r="I119" s="169"/>
      <c r="J119" s="180">
        <f>BK119</f>
        <v>0</v>
      </c>
      <c r="K119" s="166"/>
      <c r="L119" s="171"/>
      <c r="M119" s="172"/>
      <c r="N119" s="173"/>
      <c r="O119" s="173"/>
      <c r="P119" s="174">
        <f>SUM(P120:P128)</f>
        <v>0</v>
      </c>
      <c r="Q119" s="173"/>
      <c r="R119" s="174">
        <f>SUM(R120:R128)</f>
        <v>0</v>
      </c>
      <c r="S119" s="173"/>
      <c r="T119" s="175">
        <f>SUM(T120:T128)</f>
        <v>0</v>
      </c>
      <c r="AR119" s="176" t="s">
        <v>174</v>
      </c>
      <c r="AT119" s="177" t="s">
        <v>81</v>
      </c>
      <c r="AU119" s="177" t="s">
        <v>89</v>
      </c>
      <c r="AY119" s="176" t="s">
        <v>142</v>
      </c>
      <c r="BK119" s="178">
        <f>SUM(BK120:BK128)</f>
        <v>0</v>
      </c>
    </row>
    <row r="120" spans="1:65" s="2" customFormat="1" ht="16.5" customHeight="1">
      <c r="A120" s="35"/>
      <c r="B120" s="36"/>
      <c r="C120" s="181" t="s">
        <v>203</v>
      </c>
      <c r="D120" s="181" t="s">
        <v>144</v>
      </c>
      <c r="E120" s="182" t="s">
        <v>869</v>
      </c>
      <c r="F120" s="183" t="s">
        <v>868</v>
      </c>
      <c r="G120" s="184" t="s">
        <v>825</v>
      </c>
      <c r="H120" s="185">
        <v>1</v>
      </c>
      <c r="I120" s="186"/>
      <c r="J120" s="187">
        <f>ROUND(I120*H120,2)</f>
        <v>0</v>
      </c>
      <c r="K120" s="183" t="s">
        <v>148</v>
      </c>
      <c r="L120" s="40"/>
      <c r="M120" s="188" t="s">
        <v>44</v>
      </c>
      <c r="N120" s="189" t="s">
        <v>53</v>
      </c>
      <c r="O120" s="65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2" t="s">
        <v>826</v>
      </c>
      <c r="AT120" s="192" t="s">
        <v>144</v>
      </c>
      <c r="AU120" s="192" t="s">
        <v>91</v>
      </c>
      <c r="AY120" s="17" t="s">
        <v>142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7" t="s">
        <v>89</v>
      </c>
      <c r="BK120" s="193">
        <f>ROUND(I120*H120,2)</f>
        <v>0</v>
      </c>
      <c r="BL120" s="17" t="s">
        <v>826</v>
      </c>
      <c r="BM120" s="192" t="s">
        <v>870</v>
      </c>
    </row>
    <row r="121" spans="1:65" s="2" customFormat="1" ht="11.25">
      <c r="A121" s="35"/>
      <c r="B121" s="36"/>
      <c r="C121" s="37"/>
      <c r="D121" s="194" t="s">
        <v>151</v>
      </c>
      <c r="E121" s="37"/>
      <c r="F121" s="195" t="s">
        <v>871</v>
      </c>
      <c r="G121" s="37"/>
      <c r="H121" s="37"/>
      <c r="I121" s="196"/>
      <c r="J121" s="37"/>
      <c r="K121" s="37"/>
      <c r="L121" s="40"/>
      <c r="M121" s="197"/>
      <c r="N121" s="198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151</v>
      </c>
      <c r="AU121" s="17" t="s">
        <v>91</v>
      </c>
    </row>
    <row r="122" spans="1:65" s="2" customFormat="1" ht="19.5">
      <c r="A122" s="35"/>
      <c r="B122" s="36"/>
      <c r="C122" s="37"/>
      <c r="D122" s="199" t="s">
        <v>153</v>
      </c>
      <c r="E122" s="37"/>
      <c r="F122" s="200" t="s">
        <v>872</v>
      </c>
      <c r="G122" s="37"/>
      <c r="H122" s="37"/>
      <c r="I122" s="196"/>
      <c r="J122" s="37"/>
      <c r="K122" s="37"/>
      <c r="L122" s="40"/>
      <c r="M122" s="197"/>
      <c r="N122" s="198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153</v>
      </c>
      <c r="AU122" s="17" t="s">
        <v>91</v>
      </c>
    </row>
    <row r="123" spans="1:65" s="2" customFormat="1" ht="16.5" customHeight="1">
      <c r="A123" s="35"/>
      <c r="B123" s="36"/>
      <c r="C123" s="181" t="s">
        <v>210</v>
      </c>
      <c r="D123" s="181" t="s">
        <v>144</v>
      </c>
      <c r="E123" s="182" t="s">
        <v>873</v>
      </c>
      <c r="F123" s="183" t="s">
        <v>874</v>
      </c>
      <c r="G123" s="184" t="s">
        <v>825</v>
      </c>
      <c r="H123" s="185">
        <v>1</v>
      </c>
      <c r="I123" s="186"/>
      <c r="J123" s="187">
        <f>ROUND(I123*H123,2)</f>
        <v>0</v>
      </c>
      <c r="K123" s="183" t="s">
        <v>44</v>
      </c>
      <c r="L123" s="40"/>
      <c r="M123" s="188" t="s">
        <v>44</v>
      </c>
      <c r="N123" s="189" t="s">
        <v>53</v>
      </c>
      <c r="O123" s="65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2" t="s">
        <v>826</v>
      </c>
      <c r="AT123" s="192" t="s">
        <v>144</v>
      </c>
      <c r="AU123" s="192" t="s">
        <v>91</v>
      </c>
      <c r="AY123" s="17" t="s">
        <v>142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7" t="s">
        <v>89</v>
      </c>
      <c r="BK123" s="193">
        <f>ROUND(I123*H123,2)</f>
        <v>0</v>
      </c>
      <c r="BL123" s="17" t="s">
        <v>826</v>
      </c>
      <c r="BM123" s="192" t="s">
        <v>875</v>
      </c>
    </row>
    <row r="124" spans="1:65" s="2" customFormat="1" ht="16.5" customHeight="1">
      <c r="A124" s="35"/>
      <c r="B124" s="36"/>
      <c r="C124" s="181" t="s">
        <v>218</v>
      </c>
      <c r="D124" s="181" t="s">
        <v>144</v>
      </c>
      <c r="E124" s="182" t="s">
        <v>876</v>
      </c>
      <c r="F124" s="183" t="s">
        <v>877</v>
      </c>
      <c r="G124" s="184" t="s">
        <v>825</v>
      </c>
      <c r="H124" s="185">
        <v>1</v>
      </c>
      <c r="I124" s="186"/>
      <c r="J124" s="187">
        <f>ROUND(I124*H124,2)</f>
        <v>0</v>
      </c>
      <c r="K124" s="183" t="s">
        <v>44</v>
      </c>
      <c r="L124" s="40"/>
      <c r="M124" s="188" t="s">
        <v>44</v>
      </c>
      <c r="N124" s="189" t="s">
        <v>53</v>
      </c>
      <c r="O124" s="65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2" t="s">
        <v>826</v>
      </c>
      <c r="AT124" s="192" t="s">
        <v>144</v>
      </c>
      <c r="AU124" s="192" t="s">
        <v>91</v>
      </c>
      <c r="AY124" s="17" t="s">
        <v>142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7" t="s">
        <v>89</v>
      </c>
      <c r="BK124" s="193">
        <f>ROUND(I124*H124,2)</f>
        <v>0</v>
      </c>
      <c r="BL124" s="17" t="s">
        <v>826</v>
      </c>
      <c r="BM124" s="192" t="s">
        <v>878</v>
      </c>
    </row>
    <row r="125" spans="1:65" s="2" customFormat="1" ht="16.5" customHeight="1">
      <c r="A125" s="35"/>
      <c r="B125" s="36"/>
      <c r="C125" s="181" t="s">
        <v>223</v>
      </c>
      <c r="D125" s="181" t="s">
        <v>144</v>
      </c>
      <c r="E125" s="182" t="s">
        <v>879</v>
      </c>
      <c r="F125" s="183" t="s">
        <v>880</v>
      </c>
      <c r="G125" s="184" t="s">
        <v>825</v>
      </c>
      <c r="H125" s="185">
        <v>1</v>
      </c>
      <c r="I125" s="186"/>
      <c r="J125" s="187">
        <f>ROUND(I125*H125,2)</f>
        <v>0</v>
      </c>
      <c r="K125" s="183" t="s">
        <v>44</v>
      </c>
      <c r="L125" s="40"/>
      <c r="M125" s="188" t="s">
        <v>44</v>
      </c>
      <c r="N125" s="189" t="s">
        <v>53</v>
      </c>
      <c r="O125" s="65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2" t="s">
        <v>826</v>
      </c>
      <c r="AT125" s="192" t="s">
        <v>144</v>
      </c>
      <c r="AU125" s="192" t="s">
        <v>91</v>
      </c>
      <c r="AY125" s="17" t="s">
        <v>142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7" t="s">
        <v>89</v>
      </c>
      <c r="BK125" s="193">
        <f>ROUND(I125*H125,2)</f>
        <v>0</v>
      </c>
      <c r="BL125" s="17" t="s">
        <v>826</v>
      </c>
      <c r="BM125" s="192" t="s">
        <v>881</v>
      </c>
    </row>
    <row r="126" spans="1:65" s="2" customFormat="1" ht="16.5" customHeight="1">
      <c r="A126" s="35"/>
      <c r="B126" s="36"/>
      <c r="C126" s="181" t="s">
        <v>229</v>
      </c>
      <c r="D126" s="181" t="s">
        <v>144</v>
      </c>
      <c r="E126" s="182" t="s">
        <v>882</v>
      </c>
      <c r="F126" s="183" t="s">
        <v>883</v>
      </c>
      <c r="G126" s="184" t="s">
        <v>825</v>
      </c>
      <c r="H126" s="185">
        <v>1</v>
      </c>
      <c r="I126" s="186"/>
      <c r="J126" s="187">
        <f>ROUND(I126*H126,2)</f>
        <v>0</v>
      </c>
      <c r="K126" s="183" t="s">
        <v>148</v>
      </c>
      <c r="L126" s="40"/>
      <c r="M126" s="188" t="s">
        <v>44</v>
      </c>
      <c r="N126" s="189" t="s">
        <v>53</v>
      </c>
      <c r="O126" s="65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2" t="s">
        <v>826</v>
      </c>
      <c r="AT126" s="192" t="s">
        <v>144</v>
      </c>
      <c r="AU126" s="192" t="s">
        <v>91</v>
      </c>
      <c r="AY126" s="17" t="s">
        <v>142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7" t="s">
        <v>89</v>
      </c>
      <c r="BK126" s="193">
        <f>ROUND(I126*H126,2)</f>
        <v>0</v>
      </c>
      <c r="BL126" s="17" t="s">
        <v>826</v>
      </c>
      <c r="BM126" s="192" t="s">
        <v>884</v>
      </c>
    </row>
    <row r="127" spans="1:65" s="2" customFormat="1" ht="11.25">
      <c r="A127" s="35"/>
      <c r="B127" s="36"/>
      <c r="C127" s="37"/>
      <c r="D127" s="194" t="s">
        <v>151</v>
      </c>
      <c r="E127" s="37"/>
      <c r="F127" s="195" t="s">
        <v>885</v>
      </c>
      <c r="G127" s="37"/>
      <c r="H127" s="37"/>
      <c r="I127" s="196"/>
      <c r="J127" s="37"/>
      <c r="K127" s="37"/>
      <c r="L127" s="40"/>
      <c r="M127" s="197"/>
      <c r="N127" s="198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151</v>
      </c>
      <c r="AU127" s="17" t="s">
        <v>91</v>
      </c>
    </row>
    <row r="128" spans="1:65" s="2" customFormat="1" ht="19.5">
      <c r="A128" s="35"/>
      <c r="B128" s="36"/>
      <c r="C128" s="37"/>
      <c r="D128" s="199" t="s">
        <v>153</v>
      </c>
      <c r="E128" s="37"/>
      <c r="F128" s="200" t="s">
        <v>886</v>
      </c>
      <c r="G128" s="37"/>
      <c r="H128" s="37"/>
      <c r="I128" s="196"/>
      <c r="J128" s="37"/>
      <c r="K128" s="37"/>
      <c r="L128" s="40"/>
      <c r="M128" s="197"/>
      <c r="N128" s="198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153</v>
      </c>
      <c r="AU128" s="17" t="s">
        <v>91</v>
      </c>
    </row>
    <row r="129" spans="1:65" s="12" customFormat="1" ht="22.9" customHeight="1">
      <c r="B129" s="165"/>
      <c r="C129" s="166"/>
      <c r="D129" s="167" t="s">
        <v>81</v>
      </c>
      <c r="E129" s="179" t="s">
        <v>887</v>
      </c>
      <c r="F129" s="179" t="s">
        <v>888</v>
      </c>
      <c r="G129" s="166"/>
      <c r="H129" s="166"/>
      <c r="I129" s="169"/>
      <c r="J129" s="180">
        <f>BK129</f>
        <v>0</v>
      </c>
      <c r="K129" s="166"/>
      <c r="L129" s="171"/>
      <c r="M129" s="172"/>
      <c r="N129" s="173"/>
      <c r="O129" s="173"/>
      <c r="P129" s="174">
        <f>SUM(P130:P132)</f>
        <v>0</v>
      </c>
      <c r="Q129" s="173"/>
      <c r="R129" s="174">
        <f>SUM(R130:R132)</f>
        <v>0</v>
      </c>
      <c r="S129" s="173"/>
      <c r="T129" s="175">
        <f>SUM(T130:T132)</f>
        <v>0</v>
      </c>
      <c r="AR129" s="176" t="s">
        <v>174</v>
      </c>
      <c r="AT129" s="177" t="s">
        <v>81</v>
      </c>
      <c r="AU129" s="177" t="s">
        <v>89</v>
      </c>
      <c r="AY129" s="176" t="s">
        <v>142</v>
      </c>
      <c r="BK129" s="178">
        <f>SUM(BK130:BK132)</f>
        <v>0</v>
      </c>
    </row>
    <row r="130" spans="1:65" s="2" customFormat="1" ht="16.5" customHeight="1">
      <c r="A130" s="35"/>
      <c r="B130" s="36"/>
      <c r="C130" s="181" t="s">
        <v>235</v>
      </c>
      <c r="D130" s="181" t="s">
        <v>144</v>
      </c>
      <c r="E130" s="182" t="s">
        <v>889</v>
      </c>
      <c r="F130" s="183" t="s">
        <v>890</v>
      </c>
      <c r="G130" s="184" t="s">
        <v>825</v>
      </c>
      <c r="H130" s="185">
        <v>1</v>
      </c>
      <c r="I130" s="186"/>
      <c r="J130" s="187">
        <f>ROUND(I130*H130,2)</f>
        <v>0</v>
      </c>
      <c r="K130" s="183" t="s">
        <v>148</v>
      </c>
      <c r="L130" s="40"/>
      <c r="M130" s="188" t="s">
        <v>44</v>
      </c>
      <c r="N130" s="189" t="s">
        <v>53</v>
      </c>
      <c r="O130" s="65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2" t="s">
        <v>826</v>
      </c>
      <c r="AT130" s="192" t="s">
        <v>144</v>
      </c>
      <c r="AU130" s="192" t="s">
        <v>91</v>
      </c>
      <c r="AY130" s="17" t="s">
        <v>142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7" t="s">
        <v>89</v>
      </c>
      <c r="BK130" s="193">
        <f>ROUND(I130*H130,2)</f>
        <v>0</v>
      </c>
      <c r="BL130" s="17" t="s">
        <v>826</v>
      </c>
      <c r="BM130" s="192" t="s">
        <v>891</v>
      </c>
    </row>
    <row r="131" spans="1:65" s="2" customFormat="1" ht="11.25">
      <c r="A131" s="35"/>
      <c r="B131" s="36"/>
      <c r="C131" s="37"/>
      <c r="D131" s="194" t="s">
        <v>151</v>
      </c>
      <c r="E131" s="37"/>
      <c r="F131" s="195" t="s">
        <v>892</v>
      </c>
      <c r="G131" s="37"/>
      <c r="H131" s="37"/>
      <c r="I131" s="196"/>
      <c r="J131" s="37"/>
      <c r="K131" s="37"/>
      <c r="L131" s="40"/>
      <c r="M131" s="197"/>
      <c r="N131" s="198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151</v>
      </c>
      <c r="AU131" s="17" t="s">
        <v>91</v>
      </c>
    </row>
    <row r="132" spans="1:65" s="2" customFormat="1" ht="19.5">
      <c r="A132" s="35"/>
      <c r="B132" s="36"/>
      <c r="C132" s="37"/>
      <c r="D132" s="199" t="s">
        <v>153</v>
      </c>
      <c r="E132" s="37"/>
      <c r="F132" s="200" t="s">
        <v>893</v>
      </c>
      <c r="G132" s="37"/>
      <c r="H132" s="37"/>
      <c r="I132" s="196"/>
      <c r="J132" s="37"/>
      <c r="K132" s="37"/>
      <c r="L132" s="40"/>
      <c r="M132" s="236"/>
      <c r="N132" s="237"/>
      <c r="O132" s="238"/>
      <c r="P132" s="238"/>
      <c r="Q132" s="238"/>
      <c r="R132" s="238"/>
      <c r="S132" s="238"/>
      <c r="T132" s="23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153</v>
      </c>
      <c r="AU132" s="17" t="s">
        <v>91</v>
      </c>
    </row>
    <row r="133" spans="1:65" s="2" customFormat="1" ht="6.95" customHeight="1">
      <c r="A133" s="35"/>
      <c r="B133" s="48"/>
      <c r="C133" s="49"/>
      <c r="D133" s="49"/>
      <c r="E133" s="49"/>
      <c r="F133" s="49"/>
      <c r="G133" s="49"/>
      <c r="H133" s="49"/>
      <c r="I133" s="49"/>
      <c r="J133" s="49"/>
      <c r="K133" s="49"/>
      <c r="L133" s="40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algorithmName="SHA-512" hashValue="2x5P+zsR/W87r/durwySts25L71/SAdqz9e8ZLb2d2tkDBJD3iqYUxxrKpVpn7BCEhdea9ZJ+Wr8mg+Cv3A1Mw==" saltValue="bE1zMwJHxNb/7swz9GfdfvA7mm+ni1xWt3Z/ESG+X2qr/2KkmnLvWhnt70V/cngqMGhR2aLGJ/KhklGJvQjmWQ==" spinCount="100000" sheet="1" objects="1" scenarios="1" formatColumns="0" formatRows="0" autoFilter="0"/>
  <autoFilter ref="C90:K132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8" r:id="rId2"/>
    <hyperlink ref="F101" r:id="rId3"/>
    <hyperlink ref="F104" r:id="rId4"/>
    <hyperlink ref="F107" r:id="rId5"/>
    <hyperlink ref="F111" r:id="rId6"/>
    <hyperlink ref="F115" r:id="rId7"/>
    <hyperlink ref="F117" r:id="rId8"/>
    <hyperlink ref="F121" r:id="rId9"/>
    <hyperlink ref="F127" r:id="rId10"/>
    <hyperlink ref="F131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40" customWidth="1"/>
    <col min="2" max="2" width="1.6640625" style="240" customWidth="1"/>
    <col min="3" max="4" width="5" style="240" customWidth="1"/>
    <col min="5" max="5" width="11.6640625" style="240" customWidth="1"/>
    <col min="6" max="6" width="9.1640625" style="240" customWidth="1"/>
    <col min="7" max="7" width="5" style="240" customWidth="1"/>
    <col min="8" max="8" width="77.83203125" style="240" customWidth="1"/>
    <col min="9" max="10" width="20" style="240" customWidth="1"/>
    <col min="11" max="11" width="1.6640625" style="240" customWidth="1"/>
  </cols>
  <sheetData>
    <row r="1" spans="2:11" s="1" customFormat="1" ht="37.5" customHeight="1"/>
    <row r="2" spans="2:11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5" customFormat="1" ht="45" customHeight="1">
      <c r="B3" s="244"/>
      <c r="C3" s="377" t="s">
        <v>894</v>
      </c>
      <c r="D3" s="377"/>
      <c r="E3" s="377"/>
      <c r="F3" s="377"/>
      <c r="G3" s="377"/>
      <c r="H3" s="377"/>
      <c r="I3" s="377"/>
      <c r="J3" s="377"/>
      <c r="K3" s="245"/>
    </row>
    <row r="4" spans="2:11" s="1" customFormat="1" ht="25.5" customHeight="1">
      <c r="B4" s="246"/>
      <c r="C4" s="382" t="s">
        <v>895</v>
      </c>
      <c r="D4" s="382"/>
      <c r="E4" s="382"/>
      <c r="F4" s="382"/>
      <c r="G4" s="382"/>
      <c r="H4" s="382"/>
      <c r="I4" s="382"/>
      <c r="J4" s="382"/>
      <c r="K4" s="247"/>
    </row>
    <row r="5" spans="2:11" s="1" customFormat="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s="1" customFormat="1" ht="15" customHeight="1">
      <c r="B6" s="246"/>
      <c r="C6" s="381" t="s">
        <v>896</v>
      </c>
      <c r="D6" s="381"/>
      <c r="E6" s="381"/>
      <c r="F6" s="381"/>
      <c r="G6" s="381"/>
      <c r="H6" s="381"/>
      <c r="I6" s="381"/>
      <c r="J6" s="381"/>
      <c r="K6" s="247"/>
    </row>
    <row r="7" spans="2:11" s="1" customFormat="1" ht="15" customHeight="1">
      <c r="B7" s="250"/>
      <c r="C7" s="381" t="s">
        <v>897</v>
      </c>
      <c r="D7" s="381"/>
      <c r="E7" s="381"/>
      <c r="F7" s="381"/>
      <c r="G7" s="381"/>
      <c r="H7" s="381"/>
      <c r="I7" s="381"/>
      <c r="J7" s="381"/>
      <c r="K7" s="247"/>
    </row>
    <row r="8" spans="2:11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s="1" customFormat="1" ht="15" customHeight="1">
      <c r="B9" s="250"/>
      <c r="C9" s="381" t="s">
        <v>898</v>
      </c>
      <c r="D9" s="381"/>
      <c r="E9" s="381"/>
      <c r="F9" s="381"/>
      <c r="G9" s="381"/>
      <c r="H9" s="381"/>
      <c r="I9" s="381"/>
      <c r="J9" s="381"/>
      <c r="K9" s="247"/>
    </row>
    <row r="10" spans="2:11" s="1" customFormat="1" ht="15" customHeight="1">
      <c r="B10" s="250"/>
      <c r="C10" s="249"/>
      <c r="D10" s="381" t="s">
        <v>899</v>
      </c>
      <c r="E10" s="381"/>
      <c r="F10" s="381"/>
      <c r="G10" s="381"/>
      <c r="H10" s="381"/>
      <c r="I10" s="381"/>
      <c r="J10" s="381"/>
      <c r="K10" s="247"/>
    </row>
    <row r="11" spans="2:11" s="1" customFormat="1" ht="15" customHeight="1">
      <c r="B11" s="250"/>
      <c r="C11" s="251"/>
      <c r="D11" s="381" t="s">
        <v>900</v>
      </c>
      <c r="E11" s="381"/>
      <c r="F11" s="381"/>
      <c r="G11" s="381"/>
      <c r="H11" s="381"/>
      <c r="I11" s="381"/>
      <c r="J11" s="381"/>
      <c r="K11" s="247"/>
    </row>
    <row r="12" spans="2:11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pans="2:11" s="1" customFormat="1" ht="15" customHeight="1">
      <c r="B13" s="250"/>
      <c r="C13" s="251"/>
      <c r="D13" s="252" t="s">
        <v>901</v>
      </c>
      <c r="E13" s="249"/>
      <c r="F13" s="249"/>
      <c r="G13" s="249"/>
      <c r="H13" s="249"/>
      <c r="I13" s="249"/>
      <c r="J13" s="249"/>
      <c r="K13" s="247"/>
    </row>
    <row r="14" spans="2:11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pans="2:11" s="1" customFormat="1" ht="15" customHeight="1">
      <c r="B15" s="250"/>
      <c r="C15" s="251"/>
      <c r="D15" s="381" t="s">
        <v>902</v>
      </c>
      <c r="E15" s="381"/>
      <c r="F15" s="381"/>
      <c r="G15" s="381"/>
      <c r="H15" s="381"/>
      <c r="I15" s="381"/>
      <c r="J15" s="381"/>
      <c r="K15" s="247"/>
    </row>
    <row r="16" spans="2:11" s="1" customFormat="1" ht="15" customHeight="1">
      <c r="B16" s="250"/>
      <c r="C16" s="251"/>
      <c r="D16" s="381" t="s">
        <v>903</v>
      </c>
      <c r="E16" s="381"/>
      <c r="F16" s="381"/>
      <c r="G16" s="381"/>
      <c r="H16" s="381"/>
      <c r="I16" s="381"/>
      <c r="J16" s="381"/>
      <c r="K16" s="247"/>
    </row>
    <row r="17" spans="2:11" s="1" customFormat="1" ht="15" customHeight="1">
      <c r="B17" s="250"/>
      <c r="C17" s="251"/>
      <c r="D17" s="381" t="s">
        <v>904</v>
      </c>
      <c r="E17" s="381"/>
      <c r="F17" s="381"/>
      <c r="G17" s="381"/>
      <c r="H17" s="381"/>
      <c r="I17" s="381"/>
      <c r="J17" s="381"/>
      <c r="K17" s="247"/>
    </row>
    <row r="18" spans="2:11" s="1" customFormat="1" ht="15" customHeight="1">
      <c r="B18" s="250"/>
      <c r="C18" s="251"/>
      <c r="D18" s="251"/>
      <c r="E18" s="253" t="s">
        <v>905</v>
      </c>
      <c r="F18" s="381" t="s">
        <v>906</v>
      </c>
      <c r="G18" s="381"/>
      <c r="H18" s="381"/>
      <c r="I18" s="381"/>
      <c r="J18" s="381"/>
      <c r="K18" s="247"/>
    </row>
    <row r="19" spans="2:11" s="1" customFormat="1" ht="15" customHeight="1">
      <c r="B19" s="250"/>
      <c r="C19" s="251"/>
      <c r="D19" s="251"/>
      <c r="E19" s="253" t="s">
        <v>88</v>
      </c>
      <c r="F19" s="381" t="s">
        <v>907</v>
      </c>
      <c r="G19" s="381"/>
      <c r="H19" s="381"/>
      <c r="I19" s="381"/>
      <c r="J19" s="381"/>
      <c r="K19" s="247"/>
    </row>
    <row r="20" spans="2:11" s="1" customFormat="1" ht="15" customHeight="1">
      <c r="B20" s="250"/>
      <c r="C20" s="251"/>
      <c r="D20" s="251"/>
      <c r="E20" s="253" t="s">
        <v>908</v>
      </c>
      <c r="F20" s="381" t="s">
        <v>909</v>
      </c>
      <c r="G20" s="381"/>
      <c r="H20" s="381"/>
      <c r="I20" s="381"/>
      <c r="J20" s="381"/>
      <c r="K20" s="247"/>
    </row>
    <row r="21" spans="2:11" s="1" customFormat="1" ht="15" customHeight="1">
      <c r="B21" s="250"/>
      <c r="C21" s="251"/>
      <c r="D21" s="251"/>
      <c r="E21" s="253" t="s">
        <v>98</v>
      </c>
      <c r="F21" s="381" t="s">
        <v>910</v>
      </c>
      <c r="G21" s="381"/>
      <c r="H21" s="381"/>
      <c r="I21" s="381"/>
      <c r="J21" s="381"/>
      <c r="K21" s="247"/>
    </row>
    <row r="22" spans="2:11" s="1" customFormat="1" ht="15" customHeight="1">
      <c r="B22" s="250"/>
      <c r="C22" s="251"/>
      <c r="D22" s="251"/>
      <c r="E22" s="253" t="s">
        <v>911</v>
      </c>
      <c r="F22" s="381" t="s">
        <v>912</v>
      </c>
      <c r="G22" s="381"/>
      <c r="H22" s="381"/>
      <c r="I22" s="381"/>
      <c r="J22" s="381"/>
      <c r="K22" s="247"/>
    </row>
    <row r="23" spans="2:11" s="1" customFormat="1" ht="15" customHeight="1">
      <c r="B23" s="250"/>
      <c r="C23" s="251"/>
      <c r="D23" s="251"/>
      <c r="E23" s="253" t="s">
        <v>94</v>
      </c>
      <c r="F23" s="381" t="s">
        <v>913</v>
      </c>
      <c r="G23" s="381"/>
      <c r="H23" s="381"/>
      <c r="I23" s="381"/>
      <c r="J23" s="381"/>
      <c r="K23" s="247"/>
    </row>
    <row r="24" spans="2:11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pans="2:11" s="1" customFormat="1" ht="15" customHeight="1">
      <c r="B25" s="250"/>
      <c r="C25" s="381" t="s">
        <v>914</v>
      </c>
      <c r="D25" s="381"/>
      <c r="E25" s="381"/>
      <c r="F25" s="381"/>
      <c r="G25" s="381"/>
      <c r="H25" s="381"/>
      <c r="I25" s="381"/>
      <c r="J25" s="381"/>
      <c r="K25" s="247"/>
    </row>
    <row r="26" spans="2:11" s="1" customFormat="1" ht="15" customHeight="1">
      <c r="B26" s="250"/>
      <c r="C26" s="381" t="s">
        <v>915</v>
      </c>
      <c r="D26" s="381"/>
      <c r="E26" s="381"/>
      <c r="F26" s="381"/>
      <c r="G26" s="381"/>
      <c r="H26" s="381"/>
      <c r="I26" s="381"/>
      <c r="J26" s="381"/>
      <c r="K26" s="247"/>
    </row>
    <row r="27" spans="2:11" s="1" customFormat="1" ht="15" customHeight="1">
      <c r="B27" s="250"/>
      <c r="C27" s="249"/>
      <c r="D27" s="381" t="s">
        <v>916</v>
      </c>
      <c r="E27" s="381"/>
      <c r="F27" s="381"/>
      <c r="G27" s="381"/>
      <c r="H27" s="381"/>
      <c r="I27" s="381"/>
      <c r="J27" s="381"/>
      <c r="K27" s="247"/>
    </row>
    <row r="28" spans="2:11" s="1" customFormat="1" ht="15" customHeight="1">
      <c r="B28" s="250"/>
      <c r="C28" s="251"/>
      <c r="D28" s="381" t="s">
        <v>917</v>
      </c>
      <c r="E28" s="381"/>
      <c r="F28" s="381"/>
      <c r="G28" s="381"/>
      <c r="H28" s="381"/>
      <c r="I28" s="381"/>
      <c r="J28" s="381"/>
      <c r="K28" s="247"/>
    </row>
    <row r="29" spans="2:11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pans="2:11" s="1" customFormat="1" ht="15" customHeight="1">
      <c r="B30" s="250"/>
      <c r="C30" s="251"/>
      <c r="D30" s="381" t="s">
        <v>918</v>
      </c>
      <c r="E30" s="381"/>
      <c r="F30" s="381"/>
      <c r="G30" s="381"/>
      <c r="H30" s="381"/>
      <c r="I30" s="381"/>
      <c r="J30" s="381"/>
      <c r="K30" s="247"/>
    </row>
    <row r="31" spans="2:11" s="1" customFormat="1" ht="15" customHeight="1">
      <c r="B31" s="250"/>
      <c r="C31" s="251"/>
      <c r="D31" s="381" t="s">
        <v>919</v>
      </c>
      <c r="E31" s="381"/>
      <c r="F31" s="381"/>
      <c r="G31" s="381"/>
      <c r="H31" s="381"/>
      <c r="I31" s="381"/>
      <c r="J31" s="381"/>
      <c r="K31" s="247"/>
    </row>
    <row r="32" spans="2:11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pans="2:11" s="1" customFormat="1" ht="15" customHeight="1">
      <c r="B33" s="250"/>
      <c r="C33" s="251"/>
      <c r="D33" s="381" t="s">
        <v>920</v>
      </c>
      <c r="E33" s="381"/>
      <c r="F33" s="381"/>
      <c r="G33" s="381"/>
      <c r="H33" s="381"/>
      <c r="I33" s="381"/>
      <c r="J33" s="381"/>
      <c r="K33" s="247"/>
    </row>
    <row r="34" spans="2:11" s="1" customFormat="1" ht="15" customHeight="1">
      <c r="B34" s="250"/>
      <c r="C34" s="251"/>
      <c r="D34" s="381" t="s">
        <v>921</v>
      </c>
      <c r="E34" s="381"/>
      <c r="F34" s="381"/>
      <c r="G34" s="381"/>
      <c r="H34" s="381"/>
      <c r="I34" s="381"/>
      <c r="J34" s="381"/>
      <c r="K34" s="247"/>
    </row>
    <row r="35" spans="2:11" s="1" customFormat="1" ht="15" customHeight="1">
      <c r="B35" s="250"/>
      <c r="C35" s="251"/>
      <c r="D35" s="381" t="s">
        <v>922</v>
      </c>
      <c r="E35" s="381"/>
      <c r="F35" s="381"/>
      <c r="G35" s="381"/>
      <c r="H35" s="381"/>
      <c r="I35" s="381"/>
      <c r="J35" s="381"/>
      <c r="K35" s="247"/>
    </row>
    <row r="36" spans="2:11" s="1" customFormat="1" ht="15" customHeight="1">
      <c r="B36" s="250"/>
      <c r="C36" s="251"/>
      <c r="D36" s="249"/>
      <c r="E36" s="252" t="s">
        <v>128</v>
      </c>
      <c r="F36" s="249"/>
      <c r="G36" s="381" t="s">
        <v>923</v>
      </c>
      <c r="H36" s="381"/>
      <c r="I36" s="381"/>
      <c r="J36" s="381"/>
      <c r="K36" s="247"/>
    </row>
    <row r="37" spans="2:11" s="1" customFormat="1" ht="30.75" customHeight="1">
      <c r="B37" s="250"/>
      <c r="C37" s="251"/>
      <c r="D37" s="249"/>
      <c r="E37" s="252" t="s">
        <v>924</v>
      </c>
      <c r="F37" s="249"/>
      <c r="G37" s="381" t="s">
        <v>925</v>
      </c>
      <c r="H37" s="381"/>
      <c r="I37" s="381"/>
      <c r="J37" s="381"/>
      <c r="K37" s="247"/>
    </row>
    <row r="38" spans="2:11" s="1" customFormat="1" ht="15" customHeight="1">
      <c r="B38" s="250"/>
      <c r="C38" s="251"/>
      <c r="D38" s="249"/>
      <c r="E38" s="252" t="s">
        <v>63</v>
      </c>
      <c r="F38" s="249"/>
      <c r="G38" s="381" t="s">
        <v>926</v>
      </c>
      <c r="H38" s="381"/>
      <c r="I38" s="381"/>
      <c r="J38" s="381"/>
      <c r="K38" s="247"/>
    </row>
    <row r="39" spans="2:11" s="1" customFormat="1" ht="15" customHeight="1">
      <c r="B39" s="250"/>
      <c r="C39" s="251"/>
      <c r="D39" s="249"/>
      <c r="E39" s="252" t="s">
        <v>64</v>
      </c>
      <c r="F39" s="249"/>
      <c r="G39" s="381" t="s">
        <v>927</v>
      </c>
      <c r="H39" s="381"/>
      <c r="I39" s="381"/>
      <c r="J39" s="381"/>
      <c r="K39" s="247"/>
    </row>
    <row r="40" spans="2:11" s="1" customFormat="1" ht="15" customHeight="1">
      <c r="B40" s="250"/>
      <c r="C40" s="251"/>
      <c r="D40" s="249"/>
      <c r="E40" s="252" t="s">
        <v>129</v>
      </c>
      <c r="F40" s="249"/>
      <c r="G40" s="381" t="s">
        <v>928</v>
      </c>
      <c r="H40" s="381"/>
      <c r="I40" s="381"/>
      <c r="J40" s="381"/>
      <c r="K40" s="247"/>
    </row>
    <row r="41" spans="2:11" s="1" customFormat="1" ht="15" customHeight="1">
      <c r="B41" s="250"/>
      <c r="C41" s="251"/>
      <c r="D41" s="249"/>
      <c r="E41" s="252" t="s">
        <v>130</v>
      </c>
      <c r="F41" s="249"/>
      <c r="G41" s="381" t="s">
        <v>929</v>
      </c>
      <c r="H41" s="381"/>
      <c r="I41" s="381"/>
      <c r="J41" s="381"/>
      <c r="K41" s="247"/>
    </row>
    <row r="42" spans="2:11" s="1" customFormat="1" ht="15" customHeight="1">
      <c r="B42" s="250"/>
      <c r="C42" s="251"/>
      <c r="D42" s="249"/>
      <c r="E42" s="252" t="s">
        <v>930</v>
      </c>
      <c r="F42" s="249"/>
      <c r="G42" s="381" t="s">
        <v>931</v>
      </c>
      <c r="H42" s="381"/>
      <c r="I42" s="381"/>
      <c r="J42" s="381"/>
      <c r="K42" s="247"/>
    </row>
    <row r="43" spans="2:11" s="1" customFormat="1" ht="15" customHeight="1">
      <c r="B43" s="250"/>
      <c r="C43" s="251"/>
      <c r="D43" s="249"/>
      <c r="E43" s="252"/>
      <c r="F43" s="249"/>
      <c r="G43" s="381" t="s">
        <v>932</v>
      </c>
      <c r="H43" s="381"/>
      <c r="I43" s="381"/>
      <c r="J43" s="381"/>
      <c r="K43" s="247"/>
    </row>
    <row r="44" spans="2:11" s="1" customFormat="1" ht="15" customHeight="1">
      <c r="B44" s="250"/>
      <c r="C44" s="251"/>
      <c r="D44" s="249"/>
      <c r="E44" s="252" t="s">
        <v>933</v>
      </c>
      <c r="F44" s="249"/>
      <c r="G44" s="381" t="s">
        <v>934</v>
      </c>
      <c r="H44" s="381"/>
      <c r="I44" s="381"/>
      <c r="J44" s="381"/>
      <c r="K44" s="247"/>
    </row>
    <row r="45" spans="2:11" s="1" customFormat="1" ht="15" customHeight="1">
      <c r="B45" s="250"/>
      <c r="C45" s="251"/>
      <c r="D45" s="249"/>
      <c r="E45" s="252" t="s">
        <v>132</v>
      </c>
      <c r="F45" s="249"/>
      <c r="G45" s="381" t="s">
        <v>935</v>
      </c>
      <c r="H45" s="381"/>
      <c r="I45" s="381"/>
      <c r="J45" s="381"/>
      <c r="K45" s="247"/>
    </row>
    <row r="46" spans="2:11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pans="2:11" s="1" customFormat="1" ht="15" customHeight="1">
      <c r="B47" s="250"/>
      <c r="C47" s="251"/>
      <c r="D47" s="381" t="s">
        <v>936</v>
      </c>
      <c r="E47" s="381"/>
      <c r="F47" s="381"/>
      <c r="G47" s="381"/>
      <c r="H47" s="381"/>
      <c r="I47" s="381"/>
      <c r="J47" s="381"/>
      <c r="K47" s="247"/>
    </row>
    <row r="48" spans="2:11" s="1" customFormat="1" ht="15" customHeight="1">
      <c r="B48" s="250"/>
      <c r="C48" s="251"/>
      <c r="D48" s="251"/>
      <c r="E48" s="381" t="s">
        <v>937</v>
      </c>
      <c r="F48" s="381"/>
      <c r="G48" s="381"/>
      <c r="H48" s="381"/>
      <c r="I48" s="381"/>
      <c r="J48" s="381"/>
      <c r="K48" s="247"/>
    </row>
    <row r="49" spans="2:11" s="1" customFormat="1" ht="15" customHeight="1">
      <c r="B49" s="250"/>
      <c r="C49" s="251"/>
      <c r="D49" s="251"/>
      <c r="E49" s="381" t="s">
        <v>938</v>
      </c>
      <c r="F49" s="381"/>
      <c r="G49" s="381"/>
      <c r="H49" s="381"/>
      <c r="I49" s="381"/>
      <c r="J49" s="381"/>
      <c r="K49" s="247"/>
    </row>
    <row r="50" spans="2:11" s="1" customFormat="1" ht="15" customHeight="1">
      <c r="B50" s="250"/>
      <c r="C50" s="251"/>
      <c r="D50" s="251"/>
      <c r="E50" s="381" t="s">
        <v>939</v>
      </c>
      <c r="F50" s="381"/>
      <c r="G50" s="381"/>
      <c r="H50" s="381"/>
      <c r="I50" s="381"/>
      <c r="J50" s="381"/>
      <c r="K50" s="247"/>
    </row>
    <row r="51" spans="2:11" s="1" customFormat="1" ht="15" customHeight="1">
      <c r="B51" s="250"/>
      <c r="C51" s="251"/>
      <c r="D51" s="381" t="s">
        <v>940</v>
      </c>
      <c r="E51" s="381"/>
      <c r="F51" s="381"/>
      <c r="G51" s="381"/>
      <c r="H51" s="381"/>
      <c r="I51" s="381"/>
      <c r="J51" s="381"/>
      <c r="K51" s="247"/>
    </row>
    <row r="52" spans="2:11" s="1" customFormat="1" ht="25.5" customHeight="1">
      <c r="B52" s="246"/>
      <c r="C52" s="382" t="s">
        <v>941</v>
      </c>
      <c r="D52" s="382"/>
      <c r="E52" s="382"/>
      <c r="F52" s="382"/>
      <c r="G52" s="382"/>
      <c r="H52" s="382"/>
      <c r="I52" s="382"/>
      <c r="J52" s="382"/>
      <c r="K52" s="247"/>
    </row>
    <row r="53" spans="2:11" s="1" customFormat="1" ht="5.25" customHeight="1">
      <c r="B53" s="246"/>
      <c r="C53" s="248"/>
      <c r="D53" s="248"/>
      <c r="E53" s="248"/>
      <c r="F53" s="248"/>
      <c r="G53" s="248"/>
      <c r="H53" s="248"/>
      <c r="I53" s="248"/>
      <c r="J53" s="248"/>
      <c r="K53" s="247"/>
    </row>
    <row r="54" spans="2:11" s="1" customFormat="1" ht="15" customHeight="1">
      <c r="B54" s="246"/>
      <c r="C54" s="381" t="s">
        <v>942</v>
      </c>
      <c r="D54" s="381"/>
      <c r="E54" s="381"/>
      <c r="F54" s="381"/>
      <c r="G54" s="381"/>
      <c r="H54" s="381"/>
      <c r="I54" s="381"/>
      <c r="J54" s="381"/>
      <c r="K54" s="247"/>
    </row>
    <row r="55" spans="2:11" s="1" customFormat="1" ht="15" customHeight="1">
      <c r="B55" s="246"/>
      <c r="C55" s="381" t="s">
        <v>943</v>
      </c>
      <c r="D55" s="381"/>
      <c r="E55" s="381"/>
      <c r="F55" s="381"/>
      <c r="G55" s="381"/>
      <c r="H55" s="381"/>
      <c r="I55" s="381"/>
      <c r="J55" s="381"/>
      <c r="K55" s="247"/>
    </row>
    <row r="56" spans="2:11" s="1" customFormat="1" ht="12.75" customHeight="1">
      <c r="B56" s="246"/>
      <c r="C56" s="249"/>
      <c r="D56" s="249"/>
      <c r="E56" s="249"/>
      <c r="F56" s="249"/>
      <c r="G56" s="249"/>
      <c r="H56" s="249"/>
      <c r="I56" s="249"/>
      <c r="J56" s="249"/>
      <c r="K56" s="247"/>
    </row>
    <row r="57" spans="2:11" s="1" customFormat="1" ht="15" customHeight="1">
      <c r="B57" s="246"/>
      <c r="C57" s="381" t="s">
        <v>944</v>
      </c>
      <c r="D57" s="381"/>
      <c r="E57" s="381"/>
      <c r="F57" s="381"/>
      <c r="G57" s="381"/>
      <c r="H57" s="381"/>
      <c r="I57" s="381"/>
      <c r="J57" s="381"/>
      <c r="K57" s="247"/>
    </row>
    <row r="58" spans="2:11" s="1" customFormat="1" ht="15" customHeight="1">
      <c r="B58" s="246"/>
      <c r="C58" s="251"/>
      <c r="D58" s="381" t="s">
        <v>945</v>
      </c>
      <c r="E58" s="381"/>
      <c r="F58" s="381"/>
      <c r="G58" s="381"/>
      <c r="H58" s="381"/>
      <c r="I58" s="381"/>
      <c r="J58" s="381"/>
      <c r="K58" s="247"/>
    </row>
    <row r="59" spans="2:11" s="1" customFormat="1" ht="15" customHeight="1">
      <c r="B59" s="246"/>
      <c r="C59" s="251"/>
      <c r="D59" s="381" t="s">
        <v>946</v>
      </c>
      <c r="E59" s="381"/>
      <c r="F59" s="381"/>
      <c r="G59" s="381"/>
      <c r="H59" s="381"/>
      <c r="I59" s="381"/>
      <c r="J59" s="381"/>
      <c r="K59" s="247"/>
    </row>
    <row r="60" spans="2:11" s="1" customFormat="1" ht="15" customHeight="1">
      <c r="B60" s="246"/>
      <c r="C60" s="251"/>
      <c r="D60" s="381" t="s">
        <v>947</v>
      </c>
      <c r="E60" s="381"/>
      <c r="F60" s="381"/>
      <c r="G60" s="381"/>
      <c r="H60" s="381"/>
      <c r="I60" s="381"/>
      <c r="J60" s="381"/>
      <c r="K60" s="247"/>
    </row>
    <row r="61" spans="2:11" s="1" customFormat="1" ht="15" customHeight="1">
      <c r="B61" s="246"/>
      <c r="C61" s="251"/>
      <c r="D61" s="381" t="s">
        <v>948</v>
      </c>
      <c r="E61" s="381"/>
      <c r="F61" s="381"/>
      <c r="G61" s="381"/>
      <c r="H61" s="381"/>
      <c r="I61" s="381"/>
      <c r="J61" s="381"/>
      <c r="K61" s="247"/>
    </row>
    <row r="62" spans="2:11" s="1" customFormat="1" ht="15" customHeight="1">
      <c r="B62" s="246"/>
      <c r="C62" s="251"/>
      <c r="D62" s="383" t="s">
        <v>949</v>
      </c>
      <c r="E62" s="383"/>
      <c r="F62" s="383"/>
      <c r="G62" s="383"/>
      <c r="H62" s="383"/>
      <c r="I62" s="383"/>
      <c r="J62" s="383"/>
      <c r="K62" s="247"/>
    </row>
    <row r="63" spans="2:11" s="1" customFormat="1" ht="15" customHeight="1">
      <c r="B63" s="246"/>
      <c r="C63" s="251"/>
      <c r="D63" s="381" t="s">
        <v>950</v>
      </c>
      <c r="E63" s="381"/>
      <c r="F63" s="381"/>
      <c r="G63" s="381"/>
      <c r="H63" s="381"/>
      <c r="I63" s="381"/>
      <c r="J63" s="381"/>
      <c r="K63" s="247"/>
    </row>
    <row r="64" spans="2:11" s="1" customFormat="1" ht="12.75" customHeight="1">
      <c r="B64" s="246"/>
      <c r="C64" s="251"/>
      <c r="D64" s="251"/>
      <c r="E64" s="254"/>
      <c r="F64" s="251"/>
      <c r="G64" s="251"/>
      <c r="H64" s="251"/>
      <c r="I64" s="251"/>
      <c r="J64" s="251"/>
      <c r="K64" s="247"/>
    </row>
    <row r="65" spans="2:11" s="1" customFormat="1" ht="15" customHeight="1">
      <c r="B65" s="246"/>
      <c r="C65" s="251"/>
      <c r="D65" s="381" t="s">
        <v>951</v>
      </c>
      <c r="E65" s="381"/>
      <c r="F65" s="381"/>
      <c r="G65" s="381"/>
      <c r="H65" s="381"/>
      <c r="I65" s="381"/>
      <c r="J65" s="381"/>
      <c r="K65" s="247"/>
    </row>
    <row r="66" spans="2:11" s="1" customFormat="1" ht="15" customHeight="1">
      <c r="B66" s="246"/>
      <c r="C66" s="251"/>
      <c r="D66" s="383" t="s">
        <v>952</v>
      </c>
      <c r="E66" s="383"/>
      <c r="F66" s="383"/>
      <c r="G66" s="383"/>
      <c r="H66" s="383"/>
      <c r="I66" s="383"/>
      <c r="J66" s="383"/>
      <c r="K66" s="247"/>
    </row>
    <row r="67" spans="2:11" s="1" customFormat="1" ht="15" customHeight="1">
      <c r="B67" s="246"/>
      <c r="C67" s="251"/>
      <c r="D67" s="381" t="s">
        <v>953</v>
      </c>
      <c r="E67" s="381"/>
      <c r="F67" s="381"/>
      <c r="G67" s="381"/>
      <c r="H67" s="381"/>
      <c r="I67" s="381"/>
      <c r="J67" s="381"/>
      <c r="K67" s="247"/>
    </row>
    <row r="68" spans="2:11" s="1" customFormat="1" ht="15" customHeight="1">
      <c r="B68" s="246"/>
      <c r="C68" s="251"/>
      <c r="D68" s="381" t="s">
        <v>954</v>
      </c>
      <c r="E68" s="381"/>
      <c r="F68" s="381"/>
      <c r="G68" s="381"/>
      <c r="H68" s="381"/>
      <c r="I68" s="381"/>
      <c r="J68" s="381"/>
      <c r="K68" s="247"/>
    </row>
    <row r="69" spans="2:11" s="1" customFormat="1" ht="15" customHeight="1">
      <c r="B69" s="246"/>
      <c r="C69" s="251"/>
      <c r="D69" s="381" t="s">
        <v>955</v>
      </c>
      <c r="E69" s="381"/>
      <c r="F69" s="381"/>
      <c r="G69" s="381"/>
      <c r="H69" s="381"/>
      <c r="I69" s="381"/>
      <c r="J69" s="381"/>
      <c r="K69" s="247"/>
    </row>
    <row r="70" spans="2:11" s="1" customFormat="1" ht="15" customHeight="1">
      <c r="B70" s="246"/>
      <c r="C70" s="251"/>
      <c r="D70" s="381" t="s">
        <v>956</v>
      </c>
      <c r="E70" s="381"/>
      <c r="F70" s="381"/>
      <c r="G70" s="381"/>
      <c r="H70" s="381"/>
      <c r="I70" s="381"/>
      <c r="J70" s="381"/>
      <c r="K70" s="247"/>
    </row>
    <row r="71" spans="2:1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pans="2:11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pans="2:11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pans="2:11" s="1" customFormat="1" ht="45" customHeight="1">
      <c r="B75" s="263"/>
      <c r="C75" s="376" t="s">
        <v>957</v>
      </c>
      <c r="D75" s="376"/>
      <c r="E75" s="376"/>
      <c r="F75" s="376"/>
      <c r="G75" s="376"/>
      <c r="H75" s="376"/>
      <c r="I75" s="376"/>
      <c r="J75" s="376"/>
      <c r="K75" s="264"/>
    </row>
    <row r="76" spans="2:11" s="1" customFormat="1" ht="17.25" customHeight="1">
      <c r="B76" s="263"/>
      <c r="C76" s="265" t="s">
        <v>958</v>
      </c>
      <c r="D76" s="265"/>
      <c r="E76" s="265"/>
      <c r="F76" s="265" t="s">
        <v>959</v>
      </c>
      <c r="G76" s="266"/>
      <c r="H76" s="265" t="s">
        <v>64</v>
      </c>
      <c r="I76" s="265" t="s">
        <v>67</v>
      </c>
      <c r="J76" s="265" t="s">
        <v>960</v>
      </c>
      <c r="K76" s="264"/>
    </row>
    <row r="77" spans="2:11" s="1" customFormat="1" ht="17.25" customHeight="1">
      <c r="B77" s="263"/>
      <c r="C77" s="267" t="s">
        <v>961</v>
      </c>
      <c r="D77" s="267"/>
      <c r="E77" s="267"/>
      <c r="F77" s="268" t="s">
        <v>962</v>
      </c>
      <c r="G77" s="269"/>
      <c r="H77" s="267"/>
      <c r="I77" s="267"/>
      <c r="J77" s="267" t="s">
        <v>963</v>
      </c>
      <c r="K77" s="264"/>
    </row>
    <row r="78" spans="2:11" s="1" customFormat="1" ht="5.25" customHeight="1">
      <c r="B78" s="263"/>
      <c r="C78" s="270"/>
      <c r="D78" s="270"/>
      <c r="E78" s="270"/>
      <c r="F78" s="270"/>
      <c r="G78" s="271"/>
      <c r="H78" s="270"/>
      <c r="I78" s="270"/>
      <c r="J78" s="270"/>
      <c r="K78" s="264"/>
    </row>
    <row r="79" spans="2:11" s="1" customFormat="1" ht="15" customHeight="1">
      <c r="B79" s="263"/>
      <c r="C79" s="252" t="s">
        <v>63</v>
      </c>
      <c r="D79" s="272"/>
      <c r="E79" s="272"/>
      <c r="F79" s="273" t="s">
        <v>964</v>
      </c>
      <c r="G79" s="274"/>
      <c r="H79" s="252" t="s">
        <v>965</v>
      </c>
      <c r="I79" s="252" t="s">
        <v>966</v>
      </c>
      <c r="J79" s="252">
        <v>20</v>
      </c>
      <c r="K79" s="264"/>
    </row>
    <row r="80" spans="2:11" s="1" customFormat="1" ht="15" customHeight="1">
      <c r="B80" s="263"/>
      <c r="C80" s="252" t="s">
        <v>967</v>
      </c>
      <c r="D80" s="252"/>
      <c r="E80" s="252"/>
      <c r="F80" s="273" t="s">
        <v>964</v>
      </c>
      <c r="G80" s="274"/>
      <c r="H80" s="252" t="s">
        <v>968</v>
      </c>
      <c r="I80" s="252" t="s">
        <v>966</v>
      </c>
      <c r="J80" s="252">
        <v>120</v>
      </c>
      <c r="K80" s="264"/>
    </row>
    <row r="81" spans="2:11" s="1" customFormat="1" ht="15" customHeight="1">
      <c r="B81" s="275"/>
      <c r="C81" s="252" t="s">
        <v>969</v>
      </c>
      <c r="D81" s="252"/>
      <c r="E81" s="252"/>
      <c r="F81" s="273" t="s">
        <v>970</v>
      </c>
      <c r="G81" s="274"/>
      <c r="H81" s="252" t="s">
        <v>971</v>
      </c>
      <c r="I81" s="252" t="s">
        <v>966</v>
      </c>
      <c r="J81" s="252">
        <v>50</v>
      </c>
      <c r="K81" s="264"/>
    </row>
    <row r="82" spans="2:11" s="1" customFormat="1" ht="15" customHeight="1">
      <c r="B82" s="275"/>
      <c r="C82" s="252" t="s">
        <v>972</v>
      </c>
      <c r="D82" s="252"/>
      <c r="E82" s="252"/>
      <c r="F82" s="273" t="s">
        <v>964</v>
      </c>
      <c r="G82" s="274"/>
      <c r="H82" s="252" t="s">
        <v>973</v>
      </c>
      <c r="I82" s="252" t="s">
        <v>974</v>
      </c>
      <c r="J82" s="252"/>
      <c r="K82" s="264"/>
    </row>
    <row r="83" spans="2:11" s="1" customFormat="1" ht="15" customHeight="1">
      <c r="B83" s="275"/>
      <c r="C83" s="276" t="s">
        <v>975</v>
      </c>
      <c r="D83" s="276"/>
      <c r="E83" s="276"/>
      <c r="F83" s="277" t="s">
        <v>970</v>
      </c>
      <c r="G83" s="276"/>
      <c r="H83" s="276" t="s">
        <v>976</v>
      </c>
      <c r="I83" s="276" t="s">
        <v>966</v>
      </c>
      <c r="J83" s="276">
        <v>15</v>
      </c>
      <c r="K83" s="264"/>
    </row>
    <row r="84" spans="2:11" s="1" customFormat="1" ht="15" customHeight="1">
      <c r="B84" s="275"/>
      <c r="C84" s="276" t="s">
        <v>977</v>
      </c>
      <c r="D84" s="276"/>
      <c r="E84" s="276"/>
      <c r="F84" s="277" t="s">
        <v>970</v>
      </c>
      <c r="G84" s="276"/>
      <c r="H84" s="276" t="s">
        <v>978</v>
      </c>
      <c r="I84" s="276" t="s">
        <v>966</v>
      </c>
      <c r="J84" s="276">
        <v>15</v>
      </c>
      <c r="K84" s="264"/>
    </row>
    <row r="85" spans="2:11" s="1" customFormat="1" ht="15" customHeight="1">
      <c r="B85" s="275"/>
      <c r="C85" s="276" t="s">
        <v>979</v>
      </c>
      <c r="D85" s="276"/>
      <c r="E85" s="276"/>
      <c r="F85" s="277" t="s">
        <v>970</v>
      </c>
      <c r="G85" s="276"/>
      <c r="H85" s="276" t="s">
        <v>980</v>
      </c>
      <c r="I85" s="276" t="s">
        <v>966</v>
      </c>
      <c r="J85" s="276">
        <v>20</v>
      </c>
      <c r="K85" s="264"/>
    </row>
    <row r="86" spans="2:11" s="1" customFormat="1" ht="15" customHeight="1">
      <c r="B86" s="275"/>
      <c r="C86" s="276" t="s">
        <v>981</v>
      </c>
      <c r="D86" s="276"/>
      <c r="E86" s="276"/>
      <c r="F86" s="277" t="s">
        <v>970</v>
      </c>
      <c r="G86" s="276"/>
      <c r="H86" s="276" t="s">
        <v>982</v>
      </c>
      <c r="I86" s="276" t="s">
        <v>966</v>
      </c>
      <c r="J86" s="276">
        <v>20</v>
      </c>
      <c r="K86" s="264"/>
    </row>
    <row r="87" spans="2:11" s="1" customFormat="1" ht="15" customHeight="1">
      <c r="B87" s="275"/>
      <c r="C87" s="252" t="s">
        <v>983</v>
      </c>
      <c r="D87" s="252"/>
      <c r="E87" s="252"/>
      <c r="F87" s="273" t="s">
        <v>970</v>
      </c>
      <c r="G87" s="274"/>
      <c r="H87" s="252" t="s">
        <v>984</v>
      </c>
      <c r="I87" s="252" t="s">
        <v>966</v>
      </c>
      <c r="J87" s="252">
        <v>50</v>
      </c>
      <c r="K87" s="264"/>
    </row>
    <row r="88" spans="2:11" s="1" customFormat="1" ht="15" customHeight="1">
      <c r="B88" s="275"/>
      <c r="C88" s="252" t="s">
        <v>985</v>
      </c>
      <c r="D88" s="252"/>
      <c r="E88" s="252"/>
      <c r="F88" s="273" t="s">
        <v>970</v>
      </c>
      <c r="G88" s="274"/>
      <c r="H88" s="252" t="s">
        <v>986</v>
      </c>
      <c r="I88" s="252" t="s">
        <v>966</v>
      </c>
      <c r="J88" s="252">
        <v>20</v>
      </c>
      <c r="K88" s="264"/>
    </row>
    <row r="89" spans="2:11" s="1" customFormat="1" ht="15" customHeight="1">
      <c r="B89" s="275"/>
      <c r="C89" s="252" t="s">
        <v>987</v>
      </c>
      <c r="D89" s="252"/>
      <c r="E89" s="252"/>
      <c r="F89" s="273" t="s">
        <v>970</v>
      </c>
      <c r="G89" s="274"/>
      <c r="H89" s="252" t="s">
        <v>988</v>
      </c>
      <c r="I89" s="252" t="s">
        <v>966</v>
      </c>
      <c r="J89" s="252">
        <v>20</v>
      </c>
      <c r="K89" s="264"/>
    </row>
    <row r="90" spans="2:11" s="1" customFormat="1" ht="15" customHeight="1">
      <c r="B90" s="275"/>
      <c r="C90" s="252" t="s">
        <v>989</v>
      </c>
      <c r="D90" s="252"/>
      <c r="E90" s="252"/>
      <c r="F90" s="273" t="s">
        <v>970</v>
      </c>
      <c r="G90" s="274"/>
      <c r="H90" s="252" t="s">
        <v>990</v>
      </c>
      <c r="I90" s="252" t="s">
        <v>966</v>
      </c>
      <c r="J90" s="252">
        <v>50</v>
      </c>
      <c r="K90" s="264"/>
    </row>
    <row r="91" spans="2:11" s="1" customFormat="1" ht="15" customHeight="1">
      <c r="B91" s="275"/>
      <c r="C91" s="252" t="s">
        <v>991</v>
      </c>
      <c r="D91" s="252"/>
      <c r="E91" s="252"/>
      <c r="F91" s="273" t="s">
        <v>970</v>
      </c>
      <c r="G91" s="274"/>
      <c r="H91" s="252" t="s">
        <v>991</v>
      </c>
      <c r="I91" s="252" t="s">
        <v>966</v>
      </c>
      <c r="J91" s="252">
        <v>50</v>
      </c>
      <c r="K91" s="264"/>
    </row>
    <row r="92" spans="2:11" s="1" customFormat="1" ht="15" customHeight="1">
      <c r="B92" s="275"/>
      <c r="C92" s="252" t="s">
        <v>992</v>
      </c>
      <c r="D92" s="252"/>
      <c r="E92" s="252"/>
      <c r="F92" s="273" t="s">
        <v>970</v>
      </c>
      <c r="G92" s="274"/>
      <c r="H92" s="252" t="s">
        <v>993</v>
      </c>
      <c r="I92" s="252" t="s">
        <v>966</v>
      </c>
      <c r="J92" s="252">
        <v>255</v>
      </c>
      <c r="K92" s="264"/>
    </row>
    <row r="93" spans="2:11" s="1" customFormat="1" ht="15" customHeight="1">
      <c r="B93" s="275"/>
      <c r="C93" s="252" t="s">
        <v>994</v>
      </c>
      <c r="D93" s="252"/>
      <c r="E93" s="252"/>
      <c r="F93" s="273" t="s">
        <v>964</v>
      </c>
      <c r="G93" s="274"/>
      <c r="H93" s="252" t="s">
        <v>995</v>
      </c>
      <c r="I93" s="252" t="s">
        <v>996</v>
      </c>
      <c r="J93" s="252"/>
      <c r="K93" s="264"/>
    </row>
    <row r="94" spans="2:11" s="1" customFormat="1" ht="15" customHeight="1">
      <c r="B94" s="275"/>
      <c r="C94" s="252" t="s">
        <v>997</v>
      </c>
      <c r="D94" s="252"/>
      <c r="E94" s="252"/>
      <c r="F94" s="273" t="s">
        <v>964</v>
      </c>
      <c r="G94" s="274"/>
      <c r="H94" s="252" t="s">
        <v>998</v>
      </c>
      <c r="I94" s="252" t="s">
        <v>999</v>
      </c>
      <c r="J94" s="252"/>
      <c r="K94" s="264"/>
    </row>
    <row r="95" spans="2:11" s="1" customFormat="1" ht="15" customHeight="1">
      <c r="B95" s="275"/>
      <c r="C95" s="252" t="s">
        <v>1000</v>
      </c>
      <c r="D95" s="252"/>
      <c r="E95" s="252"/>
      <c r="F95" s="273" t="s">
        <v>964</v>
      </c>
      <c r="G95" s="274"/>
      <c r="H95" s="252" t="s">
        <v>1000</v>
      </c>
      <c r="I95" s="252" t="s">
        <v>999</v>
      </c>
      <c r="J95" s="252"/>
      <c r="K95" s="264"/>
    </row>
    <row r="96" spans="2:11" s="1" customFormat="1" ht="15" customHeight="1">
      <c r="B96" s="275"/>
      <c r="C96" s="252" t="s">
        <v>48</v>
      </c>
      <c r="D96" s="252"/>
      <c r="E96" s="252"/>
      <c r="F96" s="273" t="s">
        <v>964</v>
      </c>
      <c r="G96" s="274"/>
      <c r="H96" s="252" t="s">
        <v>1001</v>
      </c>
      <c r="I96" s="252" t="s">
        <v>999</v>
      </c>
      <c r="J96" s="252"/>
      <c r="K96" s="264"/>
    </row>
    <row r="97" spans="2:11" s="1" customFormat="1" ht="15" customHeight="1">
      <c r="B97" s="275"/>
      <c r="C97" s="252" t="s">
        <v>58</v>
      </c>
      <c r="D97" s="252"/>
      <c r="E97" s="252"/>
      <c r="F97" s="273" t="s">
        <v>964</v>
      </c>
      <c r="G97" s="274"/>
      <c r="H97" s="252" t="s">
        <v>1002</v>
      </c>
      <c r="I97" s="252" t="s">
        <v>999</v>
      </c>
      <c r="J97" s="252"/>
      <c r="K97" s="264"/>
    </row>
    <row r="98" spans="2:11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pans="2:11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pans="2:11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pans="2:1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pans="2:11" s="1" customFormat="1" ht="45" customHeight="1">
      <c r="B102" s="263"/>
      <c r="C102" s="376" t="s">
        <v>1003</v>
      </c>
      <c r="D102" s="376"/>
      <c r="E102" s="376"/>
      <c r="F102" s="376"/>
      <c r="G102" s="376"/>
      <c r="H102" s="376"/>
      <c r="I102" s="376"/>
      <c r="J102" s="376"/>
      <c r="K102" s="264"/>
    </row>
    <row r="103" spans="2:11" s="1" customFormat="1" ht="17.25" customHeight="1">
      <c r="B103" s="263"/>
      <c r="C103" s="265" t="s">
        <v>958</v>
      </c>
      <c r="D103" s="265"/>
      <c r="E103" s="265"/>
      <c r="F103" s="265" t="s">
        <v>959</v>
      </c>
      <c r="G103" s="266"/>
      <c r="H103" s="265" t="s">
        <v>64</v>
      </c>
      <c r="I103" s="265" t="s">
        <v>67</v>
      </c>
      <c r="J103" s="265" t="s">
        <v>960</v>
      </c>
      <c r="K103" s="264"/>
    </row>
    <row r="104" spans="2:11" s="1" customFormat="1" ht="17.25" customHeight="1">
      <c r="B104" s="263"/>
      <c r="C104" s="267" t="s">
        <v>961</v>
      </c>
      <c r="D104" s="267"/>
      <c r="E104" s="267"/>
      <c r="F104" s="268" t="s">
        <v>962</v>
      </c>
      <c r="G104" s="269"/>
      <c r="H104" s="267"/>
      <c r="I104" s="267"/>
      <c r="J104" s="267" t="s">
        <v>963</v>
      </c>
      <c r="K104" s="264"/>
    </row>
    <row r="105" spans="2:11" s="1" customFormat="1" ht="5.25" customHeight="1">
      <c r="B105" s="263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pans="2:11" s="1" customFormat="1" ht="15" customHeight="1">
      <c r="B106" s="263"/>
      <c r="C106" s="252" t="s">
        <v>63</v>
      </c>
      <c r="D106" s="272"/>
      <c r="E106" s="272"/>
      <c r="F106" s="273" t="s">
        <v>964</v>
      </c>
      <c r="G106" s="252"/>
      <c r="H106" s="252" t="s">
        <v>1004</v>
      </c>
      <c r="I106" s="252" t="s">
        <v>966</v>
      </c>
      <c r="J106" s="252">
        <v>20</v>
      </c>
      <c r="K106" s="264"/>
    </row>
    <row r="107" spans="2:11" s="1" customFormat="1" ht="15" customHeight="1">
      <c r="B107" s="263"/>
      <c r="C107" s="252" t="s">
        <v>967</v>
      </c>
      <c r="D107" s="252"/>
      <c r="E107" s="252"/>
      <c r="F107" s="273" t="s">
        <v>964</v>
      </c>
      <c r="G107" s="252"/>
      <c r="H107" s="252" t="s">
        <v>1004</v>
      </c>
      <c r="I107" s="252" t="s">
        <v>966</v>
      </c>
      <c r="J107" s="252">
        <v>120</v>
      </c>
      <c r="K107" s="264"/>
    </row>
    <row r="108" spans="2:11" s="1" customFormat="1" ht="15" customHeight="1">
      <c r="B108" s="275"/>
      <c r="C108" s="252" t="s">
        <v>969</v>
      </c>
      <c r="D108" s="252"/>
      <c r="E108" s="252"/>
      <c r="F108" s="273" t="s">
        <v>970</v>
      </c>
      <c r="G108" s="252"/>
      <c r="H108" s="252" t="s">
        <v>1004</v>
      </c>
      <c r="I108" s="252" t="s">
        <v>966</v>
      </c>
      <c r="J108" s="252">
        <v>50</v>
      </c>
      <c r="K108" s="264"/>
    </row>
    <row r="109" spans="2:11" s="1" customFormat="1" ht="15" customHeight="1">
      <c r="B109" s="275"/>
      <c r="C109" s="252" t="s">
        <v>972</v>
      </c>
      <c r="D109" s="252"/>
      <c r="E109" s="252"/>
      <c r="F109" s="273" t="s">
        <v>964</v>
      </c>
      <c r="G109" s="252"/>
      <c r="H109" s="252" t="s">
        <v>1004</v>
      </c>
      <c r="I109" s="252" t="s">
        <v>974</v>
      </c>
      <c r="J109" s="252"/>
      <c r="K109" s="264"/>
    </row>
    <row r="110" spans="2:11" s="1" customFormat="1" ht="15" customHeight="1">
      <c r="B110" s="275"/>
      <c r="C110" s="252" t="s">
        <v>983</v>
      </c>
      <c r="D110" s="252"/>
      <c r="E110" s="252"/>
      <c r="F110" s="273" t="s">
        <v>970</v>
      </c>
      <c r="G110" s="252"/>
      <c r="H110" s="252" t="s">
        <v>1004</v>
      </c>
      <c r="I110" s="252" t="s">
        <v>966</v>
      </c>
      <c r="J110" s="252">
        <v>50</v>
      </c>
      <c r="K110" s="264"/>
    </row>
    <row r="111" spans="2:11" s="1" customFormat="1" ht="15" customHeight="1">
      <c r="B111" s="275"/>
      <c r="C111" s="252" t="s">
        <v>991</v>
      </c>
      <c r="D111" s="252"/>
      <c r="E111" s="252"/>
      <c r="F111" s="273" t="s">
        <v>970</v>
      </c>
      <c r="G111" s="252"/>
      <c r="H111" s="252" t="s">
        <v>1004</v>
      </c>
      <c r="I111" s="252" t="s">
        <v>966</v>
      </c>
      <c r="J111" s="252">
        <v>50</v>
      </c>
      <c r="K111" s="264"/>
    </row>
    <row r="112" spans="2:11" s="1" customFormat="1" ht="15" customHeight="1">
      <c r="B112" s="275"/>
      <c r="C112" s="252" t="s">
        <v>989</v>
      </c>
      <c r="D112" s="252"/>
      <c r="E112" s="252"/>
      <c r="F112" s="273" t="s">
        <v>970</v>
      </c>
      <c r="G112" s="252"/>
      <c r="H112" s="252" t="s">
        <v>1004</v>
      </c>
      <c r="I112" s="252" t="s">
        <v>966</v>
      </c>
      <c r="J112" s="252">
        <v>50</v>
      </c>
      <c r="K112" s="264"/>
    </row>
    <row r="113" spans="2:11" s="1" customFormat="1" ht="15" customHeight="1">
      <c r="B113" s="275"/>
      <c r="C113" s="252" t="s">
        <v>63</v>
      </c>
      <c r="D113" s="252"/>
      <c r="E113" s="252"/>
      <c r="F113" s="273" t="s">
        <v>964</v>
      </c>
      <c r="G113" s="252"/>
      <c r="H113" s="252" t="s">
        <v>1005</v>
      </c>
      <c r="I113" s="252" t="s">
        <v>966</v>
      </c>
      <c r="J113" s="252">
        <v>20</v>
      </c>
      <c r="K113" s="264"/>
    </row>
    <row r="114" spans="2:11" s="1" customFormat="1" ht="15" customHeight="1">
      <c r="B114" s="275"/>
      <c r="C114" s="252" t="s">
        <v>1006</v>
      </c>
      <c r="D114" s="252"/>
      <c r="E114" s="252"/>
      <c r="F114" s="273" t="s">
        <v>964</v>
      </c>
      <c r="G114" s="252"/>
      <c r="H114" s="252" t="s">
        <v>1007</v>
      </c>
      <c r="I114" s="252" t="s">
        <v>966</v>
      </c>
      <c r="J114" s="252">
        <v>120</v>
      </c>
      <c r="K114" s="264"/>
    </row>
    <row r="115" spans="2:11" s="1" customFormat="1" ht="15" customHeight="1">
      <c r="B115" s="275"/>
      <c r="C115" s="252" t="s">
        <v>48</v>
      </c>
      <c r="D115" s="252"/>
      <c r="E115" s="252"/>
      <c r="F115" s="273" t="s">
        <v>964</v>
      </c>
      <c r="G115" s="252"/>
      <c r="H115" s="252" t="s">
        <v>1008</v>
      </c>
      <c r="I115" s="252" t="s">
        <v>999</v>
      </c>
      <c r="J115" s="252"/>
      <c r="K115" s="264"/>
    </row>
    <row r="116" spans="2:11" s="1" customFormat="1" ht="15" customHeight="1">
      <c r="B116" s="275"/>
      <c r="C116" s="252" t="s">
        <v>58</v>
      </c>
      <c r="D116" s="252"/>
      <c r="E116" s="252"/>
      <c r="F116" s="273" t="s">
        <v>964</v>
      </c>
      <c r="G116" s="252"/>
      <c r="H116" s="252" t="s">
        <v>1009</v>
      </c>
      <c r="I116" s="252" t="s">
        <v>999</v>
      </c>
      <c r="J116" s="252"/>
      <c r="K116" s="264"/>
    </row>
    <row r="117" spans="2:11" s="1" customFormat="1" ht="15" customHeight="1">
      <c r="B117" s="275"/>
      <c r="C117" s="252" t="s">
        <v>67</v>
      </c>
      <c r="D117" s="252"/>
      <c r="E117" s="252"/>
      <c r="F117" s="273" t="s">
        <v>964</v>
      </c>
      <c r="G117" s="252"/>
      <c r="H117" s="252" t="s">
        <v>1010</v>
      </c>
      <c r="I117" s="252" t="s">
        <v>1011</v>
      </c>
      <c r="J117" s="252"/>
      <c r="K117" s="264"/>
    </row>
    <row r="118" spans="2:11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pans="2:11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pans="2:11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pans="2:1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pans="2:11" s="1" customFormat="1" ht="45" customHeight="1">
      <c r="B122" s="291"/>
      <c r="C122" s="377" t="s">
        <v>1012</v>
      </c>
      <c r="D122" s="377"/>
      <c r="E122" s="377"/>
      <c r="F122" s="377"/>
      <c r="G122" s="377"/>
      <c r="H122" s="377"/>
      <c r="I122" s="377"/>
      <c r="J122" s="377"/>
      <c r="K122" s="292"/>
    </row>
    <row r="123" spans="2:11" s="1" customFormat="1" ht="17.25" customHeight="1">
      <c r="B123" s="293"/>
      <c r="C123" s="265" t="s">
        <v>958</v>
      </c>
      <c r="D123" s="265"/>
      <c r="E123" s="265"/>
      <c r="F123" s="265" t="s">
        <v>959</v>
      </c>
      <c r="G123" s="266"/>
      <c r="H123" s="265" t="s">
        <v>64</v>
      </c>
      <c r="I123" s="265" t="s">
        <v>67</v>
      </c>
      <c r="J123" s="265" t="s">
        <v>960</v>
      </c>
      <c r="K123" s="294"/>
    </row>
    <row r="124" spans="2:11" s="1" customFormat="1" ht="17.25" customHeight="1">
      <c r="B124" s="293"/>
      <c r="C124" s="267" t="s">
        <v>961</v>
      </c>
      <c r="D124" s="267"/>
      <c r="E124" s="267"/>
      <c r="F124" s="268" t="s">
        <v>962</v>
      </c>
      <c r="G124" s="269"/>
      <c r="H124" s="267"/>
      <c r="I124" s="267"/>
      <c r="J124" s="267" t="s">
        <v>963</v>
      </c>
      <c r="K124" s="294"/>
    </row>
    <row r="125" spans="2:11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pans="2:11" s="1" customFormat="1" ht="15" customHeight="1">
      <c r="B126" s="295"/>
      <c r="C126" s="252" t="s">
        <v>967</v>
      </c>
      <c r="D126" s="272"/>
      <c r="E126" s="272"/>
      <c r="F126" s="273" t="s">
        <v>964</v>
      </c>
      <c r="G126" s="252"/>
      <c r="H126" s="252" t="s">
        <v>1004</v>
      </c>
      <c r="I126" s="252" t="s">
        <v>966</v>
      </c>
      <c r="J126" s="252">
        <v>120</v>
      </c>
      <c r="K126" s="298"/>
    </row>
    <row r="127" spans="2:11" s="1" customFormat="1" ht="15" customHeight="1">
      <c r="B127" s="295"/>
      <c r="C127" s="252" t="s">
        <v>1013</v>
      </c>
      <c r="D127" s="252"/>
      <c r="E127" s="252"/>
      <c r="F127" s="273" t="s">
        <v>964</v>
      </c>
      <c r="G127" s="252"/>
      <c r="H127" s="252" t="s">
        <v>1014</v>
      </c>
      <c r="I127" s="252" t="s">
        <v>966</v>
      </c>
      <c r="J127" s="252" t="s">
        <v>1015</v>
      </c>
      <c r="K127" s="298"/>
    </row>
    <row r="128" spans="2:11" s="1" customFormat="1" ht="15" customHeight="1">
      <c r="B128" s="295"/>
      <c r="C128" s="252" t="s">
        <v>94</v>
      </c>
      <c r="D128" s="252"/>
      <c r="E128" s="252"/>
      <c r="F128" s="273" t="s">
        <v>964</v>
      </c>
      <c r="G128" s="252"/>
      <c r="H128" s="252" t="s">
        <v>1016</v>
      </c>
      <c r="I128" s="252" t="s">
        <v>966</v>
      </c>
      <c r="J128" s="252" t="s">
        <v>1015</v>
      </c>
      <c r="K128" s="298"/>
    </row>
    <row r="129" spans="2:11" s="1" customFormat="1" ht="15" customHeight="1">
      <c r="B129" s="295"/>
      <c r="C129" s="252" t="s">
        <v>975</v>
      </c>
      <c r="D129" s="252"/>
      <c r="E129" s="252"/>
      <c r="F129" s="273" t="s">
        <v>970</v>
      </c>
      <c r="G129" s="252"/>
      <c r="H129" s="252" t="s">
        <v>976</v>
      </c>
      <c r="I129" s="252" t="s">
        <v>966</v>
      </c>
      <c r="J129" s="252">
        <v>15</v>
      </c>
      <c r="K129" s="298"/>
    </row>
    <row r="130" spans="2:11" s="1" customFormat="1" ht="15" customHeight="1">
      <c r="B130" s="295"/>
      <c r="C130" s="276" t="s">
        <v>977</v>
      </c>
      <c r="D130" s="276"/>
      <c r="E130" s="276"/>
      <c r="F130" s="277" t="s">
        <v>970</v>
      </c>
      <c r="G130" s="276"/>
      <c r="H130" s="276" t="s">
        <v>978</v>
      </c>
      <c r="I130" s="276" t="s">
        <v>966</v>
      </c>
      <c r="J130" s="276">
        <v>15</v>
      </c>
      <c r="K130" s="298"/>
    </row>
    <row r="131" spans="2:11" s="1" customFormat="1" ht="15" customHeight="1">
      <c r="B131" s="295"/>
      <c r="C131" s="276" t="s">
        <v>979</v>
      </c>
      <c r="D131" s="276"/>
      <c r="E131" s="276"/>
      <c r="F131" s="277" t="s">
        <v>970</v>
      </c>
      <c r="G131" s="276"/>
      <c r="H131" s="276" t="s">
        <v>980</v>
      </c>
      <c r="I131" s="276" t="s">
        <v>966</v>
      </c>
      <c r="J131" s="276">
        <v>20</v>
      </c>
      <c r="K131" s="298"/>
    </row>
    <row r="132" spans="2:11" s="1" customFormat="1" ht="15" customHeight="1">
      <c r="B132" s="295"/>
      <c r="C132" s="276" t="s">
        <v>981</v>
      </c>
      <c r="D132" s="276"/>
      <c r="E132" s="276"/>
      <c r="F132" s="277" t="s">
        <v>970</v>
      </c>
      <c r="G132" s="276"/>
      <c r="H132" s="276" t="s">
        <v>982</v>
      </c>
      <c r="I132" s="276" t="s">
        <v>966</v>
      </c>
      <c r="J132" s="276">
        <v>20</v>
      </c>
      <c r="K132" s="298"/>
    </row>
    <row r="133" spans="2:11" s="1" customFormat="1" ht="15" customHeight="1">
      <c r="B133" s="295"/>
      <c r="C133" s="252" t="s">
        <v>969</v>
      </c>
      <c r="D133" s="252"/>
      <c r="E133" s="252"/>
      <c r="F133" s="273" t="s">
        <v>970</v>
      </c>
      <c r="G133" s="252"/>
      <c r="H133" s="252" t="s">
        <v>1004</v>
      </c>
      <c r="I133" s="252" t="s">
        <v>966</v>
      </c>
      <c r="J133" s="252">
        <v>50</v>
      </c>
      <c r="K133" s="298"/>
    </row>
    <row r="134" spans="2:11" s="1" customFormat="1" ht="15" customHeight="1">
      <c r="B134" s="295"/>
      <c r="C134" s="252" t="s">
        <v>983</v>
      </c>
      <c r="D134" s="252"/>
      <c r="E134" s="252"/>
      <c r="F134" s="273" t="s">
        <v>970</v>
      </c>
      <c r="G134" s="252"/>
      <c r="H134" s="252" t="s">
        <v>1004</v>
      </c>
      <c r="I134" s="252" t="s">
        <v>966</v>
      </c>
      <c r="J134" s="252">
        <v>50</v>
      </c>
      <c r="K134" s="298"/>
    </row>
    <row r="135" spans="2:11" s="1" customFormat="1" ht="15" customHeight="1">
      <c r="B135" s="295"/>
      <c r="C135" s="252" t="s">
        <v>989</v>
      </c>
      <c r="D135" s="252"/>
      <c r="E135" s="252"/>
      <c r="F135" s="273" t="s">
        <v>970</v>
      </c>
      <c r="G135" s="252"/>
      <c r="H135" s="252" t="s">
        <v>1004</v>
      </c>
      <c r="I135" s="252" t="s">
        <v>966</v>
      </c>
      <c r="J135" s="252">
        <v>50</v>
      </c>
      <c r="K135" s="298"/>
    </row>
    <row r="136" spans="2:11" s="1" customFormat="1" ht="15" customHeight="1">
      <c r="B136" s="295"/>
      <c r="C136" s="252" t="s">
        <v>991</v>
      </c>
      <c r="D136" s="252"/>
      <c r="E136" s="252"/>
      <c r="F136" s="273" t="s">
        <v>970</v>
      </c>
      <c r="G136" s="252"/>
      <c r="H136" s="252" t="s">
        <v>1004</v>
      </c>
      <c r="I136" s="252" t="s">
        <v>966</v>
      </c>
      <c r="J136" s="252">
        <v>50</v>
      </c>
      <c r="K136" s="298"/>
    </row>
    <row r="137" spans="2:11" s="1" customFormat="1" ht="15" customHeight="1">
      <c r="B137" s="295"/>
      <c r="C137" s="252" t="s">
        <v>992</v>
      </c>
      <c r="D137" s="252"/>
      <c r="E137" s="252"/>
      <c r="F137" s="273" t="s">
        <v>970</v>
      </c>
      <c r="G137" s="252"/>
      <c r="H137" s="252" t="s">
        <v>1017</v>
      </c>
      <c r="I137" s="252" t="s">
        <v>966</v>
      </c>
      <c r="J137" s="252">
        <v>255</v>
      </c>
      <c r="K137" s="298"/>
    </row>
    <row r="138" spans="2:11" s="1" customFormat="1" ht="15" customHeight="1">
      <c r="B138" s="295"/>
      <c r="C138" s="252" t="s">
        <v>994</v>
      </c>
      <c r="D138" s="252"/>
      <c r="E138" s="252"/>
      <c r="F138" s="273" t="s">
        <v>964</v>
      </c>
      <c r="G138" s="252"/>
      <c r="H138" s="252" t="s">
        <v>1018</v>
      </c>
      <c r="I138" s="252" t="s">
        <v>996</v>
      </c>
      <c r="J138" s="252"/>
      <c r="K138" s="298"/>
    </row>
    <row r="139" spans="2:11" s="1" customFormat="1" ht="15" customHeight="1">
      <c r="B139" s="295"/>
      <c r="C139" s="252" t="s">
        <v>997</v>
      </c>
      <c r="D139" s="252"/>
      <c r="E139" s="252"/>
      <c r="F139" s="273" t="s">
        <v>964</v>
      </c>
      <c r="G139" s="252"/>
      <c r="H139" s="252" t="s">
        <v>1019</v>
      </c>
      <c r="I139" s="252" t="s">
        <v>999</v>
      </c>
      <c r="J139" s="252"/>
      <c r="K139" s="298"/>
    </row>
    <row r="140" spans="2:11" s="1" customFormat="1" ht="15" customHeight="1">
      <c r="B140" s="295"/>
      <c r="C140" s="252" t="s">
        <v>1000</v>
      </c>
      <c r="D140" s="252"/>
      <c r="E140" s="252"/>
      <c r="F140" s="273" t="s">
        <v>964</v>
      </c>
      <c r="G140" s="252"/>
      <c r="H140" s="252" t="s">
        <v>1000</v>
      </c>
      <c r="I140" s="252" t="s">
        <v>999</v>
      </c>
      <c r="J140" s="252"/>
      <c r="K140" s="298"/>
    </row>
    <row r="141" spans="2:11" s="1" customFormat="1" ht="15" customHeight="1">
      <c r="B141" s="295"/>
      <c r="C141" s="252" t="s">
        <v>48</v>
      </c>
      <c r="D141" s="252"/>
      <c r="E141" s="252"/>
      <c r="F141" s="273" t="s">
        <v>964</v>
      </c>
      <c r="G141" s="252"/>
      <c r="H141" s="252" t="s">
        <v>1020</v>
      </c>
      <c r="I141" s="252" t="s">
        <v>999</v>
      </c>
      <c r="J141" s="252"/>
      <c r="K141" s="298"/>
    </row>
    <row r="142" spans="2:11" s="1" customFormat="1" ht="15" customHeight="1">
      <c r="B142" s="295"/>
      <c r="C142" s="252" t="s">
        <v>1021</v>
      </c>
      <c r="D142" s="252"/>
      <c r="E142" s="252"/>
      <c r="F142" s="273" t="s">
        <v>964</v>
      </c>
      <c r="G142" s="252"/>
      <c r="H142" s="252" t="s">
        <v>1022</v>
      </c>
      <c r="I142" s="252" t="s">
        <v>999</v>
      </c>
      <c r="J142" s="252"/>
      <c r="K142" s="298"/>
    </row>
    <row r="143" spans="2:11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pans="2:11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pans="2:11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pans="2:11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pans="2:11" s="1" customFormat="1" ht="45" customHeight="1">
      <c r="B147" s="263"/>
      <c r="C147" s="376" t="s">
        <v>1023</v>
      </c>
      <c r="D147" s="376"/>
      <c r="E147" s="376"/>
      <c r="F147" s="376"/>
      <c r="G147" s="376"/>
      <c r="H147" s="376"/>
      <c r="I147" s="376"/>
      <c r="J147" s="376"/>
      <c r="K147" s="264"/>
    </row>
    <row r="148" spans="2:11" s="1" customFormat="1" ht="17.25" customHeight="1">
      <c r="B148" s="263"/>
      <c r="C148" s="265" t="s">
        <v>958</v>
      </c>
      <c r="D148" s="265"/>
      <c r="E148" s="265"/>
      <c r="F148" s="265" t="s">
        <v>959</v>
      </c>
      <c r="G148" s="266"/>
      <c r="H148" s="265" t="s">
        <v>64</v>
      </c>
      <c r="I148" s="265" t="s">
        <v>67</v>
      </c>
      <c r="J148" s="265" t="s">
        <v>960</v>
      </c>
      <c r="K148" s="264"/>
    </row>
    <row r="149" spans="2:11" s="1" customFormat="1" ht="17.25" customHeight="1">
      <c r="B149" s="263"/>
      <c r="C149" s="267" t="s">
        <v>961</v>
      </c>
      <c r="D149" s="267"/>
      <c r="E149" s="267"/>
      <c r="F149" s="268" t="s">
        <v>962</v>
      </c>
      <c r="G149" s="269"/>
      <c r="H149" s="267"/>
      <c r="I149" s="267"/>
      <c r="J149" s="267" t="s">
        <v>963</v>
      </c>
      <c r="K149" s="264"/>
    </row>
    <row r="150" spans="2:11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pans="2:11" s="1" customFormat="1" ht="15" customHeight="1">
      <c r="B151" s="275"/>
      <c r="C151" s="302" t="s">
        <v>967</v>
      </c>
      <c r="D151" s="252"/>
      <c r="E151" s="252"/>
      <c r="F151" s="303" t="s">
        <v>964</v>
      </c>
      <c r="G151" s="252"/>
      <c r="H151" s="302" t="s">
        <v>1004</v>
      </c>
      <c r="I151" s="302" t="s">
        <v>966</v>
      </c>
      <c r="J151" s="302">
        <v>120</v>
      </c>
      <c r="K151" s="298"/>
    </row>
    <row r="152" spans="2:11" s="1" customFormat="1" ht="15" customHeight="1">
      <c r="B152" s="275"/>
      <c r="C152" s="302" t="s">
        <v>1013</v>
      </c>
      <c r="D152" s="252"/>
      <c r="E152" s="252"/>
      <c r="F152" s="303" t="s">
        <v>964</v>
      </c>
      <c r="G152" s="252"/>
      <c r="H152" s="302" t="s">
        <v>1024</v>
      </c>
      <c r="I152" s="302" t="s">
        <v>966</v>
      </c>
      <c r="J152" s="302" t="s">
        <v>1015</v>
      </c>
      <c r="K152" s="298"/>
    </row>
    <row r="153" spans="2:11" s="1" customFormat="1" ht="15" customHeight="1">
      <c r="B153" s="275"/>
      <c r="C153" s="302" t="s">
        <v>94</v>
      </c>
      <c r="D153" s="252"/>
      <c r="E153" s="252"/>
      <c r="F153" s="303" t="s">
        <v>964</v>
      </c>
      <c r="G153" s="252"/>
      <c r="H153" s="302" t="s">
        <v>1025</v>
      </c>
      <c r="I153" s="302" t="s">
        <v>966</v>
      </c>
      <c r="J153" s="302" t="s">
        <v>1015</v>
      </c>
      <c r="K153" s="298"/>
    </row>
    <row r="154" spans="2:11" s="1" customFormat="1" ht="15" customHeight="1">
      <c r="B154" s="275"/>
      <c r="C154" s="302" t="s">
        <v>969</v>
      </c>
      <c r="D154" s="252"/>
      <c r="E154" s="252"/>
      <c r="F154" s="303" t="s">
        <v>970</v>
      </c>
      <c r="G154" s="252"/>
      <c r="H154" s="302" t="s">
        <v>1004</v>
      </c>
      <c r="I154" s="302" t="s">
        <v>966</v>
      </c>
      <c r="J154" s="302">
        <v>50</v>
      </c>
      <c r="K154" s="298"/>
    </row>
    <row r="155" spans="2:11" s="1" customFormat="1" ht="15" customHeight="1">
      <c r="B155" s="275"/>
      <c r="C155" s="302" t="s">
        <v>972</v>
      </c>
      <c r="D155" s="252"/>
      <c r="E155" s="252"/>
      <c r="F155" s="303" t="s">
        <v>964</v>
      </c>
      <c r="G155" s="252"/>
      <c r="H155" s="302" t="s">
        <v>1004</v>
      </c>
      <c r="I155" s="302" t="s">
        <v>974</v>
      </c>
      <c r="J155" s="302"/>
      <c r="K155" s="298"/>
    </row>
    <row r="156" spans="2:11" s="1" customFormat="1" ht="15" customHeight="1">
      <c r="B156" s="275"/>
      <c r="C156" s="302" t="s">
        <v>983</v>
      </c>
      <c r="D156" s="252"/>
      <c r="E156" s="252"/>
      <c r="F156" s="303" t="s">
        <v>970</v>
      </c>
      <c r="G156" s="252"/>
      <c r="H156" s="302" t="s">
        <v>1004</v>
      </c>
      <c r="I156" s="302" t="s">
        <v>966</v>
      </c>
      <c r="J156" s="302">
        <v>50</v>
      </c>
      <c r="K156" s="298"/>
    </row>
    <row r="157" spans="2:11" s="1" customFormat="1" ht="15" customHeight="1">
      <c r="B157" s="275"/>
      <c r="C157" s="302" t="s">
        <v>991</v>
      </c>
      <c r="D157" s="252"/>
      <c r="E157" s="252"/>
      <c r="F157" s="303" t="s">
        <v>970</v>
      </c>
      <c r="G157" s="252"/>
      <c r="H157" s="302" t="s">
        <v>1004</v>
      </c>
      <c r="I157" s="302" t="s">
        <v>966</v>
      </c>
      <c r="J157" s="302">
        <v>50</v>
      </c>
      <c r="K157" s="298"/>
    </row>
    <row r="158" spans="2:11" s="1" customFormat="1" ht="15" customHeight="1">
      <c r="B158" s="275"/>
      <c r="C158" s="302" t="s">
        <v>989</v>
      </c>
      <c r="D158" s="252"/>
      <c r="E158" s="252"/>
      <c r="F158" s="303" t="s">
        <v>970</v>
      </c>
      <c r="G158" s="252"/>
      <c r="H158" s="302" t="s">
        <v>1004</v>
      </c>
      <c r="I158" s="302" t="s">
        <v>966</v>
      </c>
      <c r="J158" s="302">
        <v>50</v>
      </c>
      <c r="K158" s="298"/>
    </row>
    <row r="159" spans="2:11" s="1" customFormat="1" ht="15" customHeight="1">
      <c r="B159" s="275"/>
      <c r="C159" s="302" t="s">
        <v>108</v>
      </c>
      <c r="D159" s="252"/>
      <c r="E159" s="252"/>
      <c r="F159" s="303" t="s">
        <v>964</v>
      </c>
      <c r="G159" s="252"/>
      <c r="H159" s="302" t="s">
        <v>1026</v>
      </c>
      <c r="I159" s="302" t="s">
        <v>966</v>
      </c>
      <c r="J159" s="302" t="s">
        <v>1027</v>
      </c>
      <c r="K159" s="298"/>
    </row>
    <row r="160" spans="2:11" s="1" customFormat="1" ht="15" customHeight="1">
      <c r="B160" s="275"/>
      <c r="C160" s="302" t="s">
        <v>1028</v>
      </c>
      <c r="D160" s="252"/>
      <c r="E160" s="252"/>
      <c r="F160" s="303" t="s">
        <v>964</v>
      </c>
      <c r="G160" s="252"/>
      <c r="H160" s="302" t="s">
        <v>1029</v>
      </c>
      <c r="I160" s="302" t="s">
        <v>999</v>
      </c>
      <c r="J160" s="302"/>
      <c r="K160" s="298"/>
    </row>
    <row r="161" spans="2:11" s="1" customFormat="1" ht="15" customHeight="1">
      <c r="B161" s="304"/>
      <c r="C161" s="305"/>
      <c r="D161" s="305"/>
      <c r="E161" s="305"/>
      <c r="F161" s="305"/>
      <c r="G161" s="305"/>
      <c r="H161" s="305"/>
      <c r="I161" s="305"/>
      <c r="J161" s="305"/>
      <c r="K161" s="306"/>
    </row>
    <row r="162" spans="2:11" s="1" customFormat="1" ht="18.75" customHeight="1">
      <c r="B162" s="286"/>
      <c r="C162" s="296"/>
      <c r="D162" s="296"/>
      <c r="E162" s="296"/>
      <c r="F162" s="307"/>
      <c r="G162" s="296"/>
      <c r="H162" s="296"/>
      <c r="I162" s="296"/>
      <c r="J162" s="296"/>
      <c r="K162" s="286"/>
    </row>
    <row r="163" spans="2:11" s="1" customFormat="1" ht="18.75" customHeight="1">
      <c r="B163" s="286"/>
      <c r="C163" s="296"/>
      <c r="D163" s="296"/>
      <c r="E163" s="296"/>
      <c r="F163" s="307"/>
      <c r="G163" s="296"/>
      <c r="H163" s="296"/>
      <c r="I163" s="296"/>
      <c r="J163" s="296"/>
      <c r="K163" s="286"/>
    </row>
    <row r="164" spans="2:11" s="1" customFormat="1" ht="18.75" customHeight="1">
      <c r="B164" s="286"/>
      <c r="C164" s="296"/>
      <c r="D164" s="296"/>
      <c r="E164" s="296"/>
      <c r="F164" s="307"/>
      <c r="G164" s="296"/>
      <c r="H164" s="296"/>
      <c r="I164" s="296"/>
      <c r="J164" s="296"/>
      <c r="K164" s="286"/>
    </row>
    <row r="165" spans="2:11" s="1" customFormat="1" ht="18.75" customHeight="1">
      <c r="B165" s="286"/>
      <c r="C165" s="296"/>
      <c r="D165" s="296"/>
      <c r="E165" s="296"/>
      <c r="F165" s="307"/>
      <c r="G165" s="296"/>
      <c r="H165" s="296"/>
      <c r="I165" s="296"/>
      <c r="J165" s="296"/>
      <c r="K165" s="286"/>
    </row>
    <row r="166" spans="2:11" s="1" customFormat="1" ht="18.75" customHeight="1">
      <c r="B166" s="286"/>
      <c r="C166" s="296"/>
      <c r="D166" s="296"/>
      <c r="E166" s="296"/>
      <c r="F166" s="307"/>
      <c r="G166" s="296"/>
      <c r="H166" s="296"/>
      <c r="I166" s="296"/>
      <c r="J166" s="296"/>
      <c r="K166" s="286"/>
    </row>
    <row r="167" spans="2:11" s="1" customFormat="1" ht="18.75" customHeight="1">
      <c r="B167" s="286"/>
      <c r="C167" s="296"/>
      <c r="D167" s="296"/>
      <c r="E167" s="296"/>
      <c r="F167" s="307"/>
      <c r="G167" s="296"/>
      <c r="H167" s="296"/>
      <c r="I167" s="296"/>
      <c r="J167" s="296"/>
      <c r="K167" s="286"/>
    </row>
    <row r="168" spans="2:11" s="1" customFormat="1" ht="18.75" customHeight="1">
      <c r="B168" s="286"/>
      <c r="C168" s="296"/>
      <c r="D168" s="296"/>
      <c r="E168" s="296"/>
      <c r="F168" s="307"/>
      <c r="G168" s="296"/>
      <c r="H168" s="296"/>
      <c r="I168" s="296"/>
      <c r="J168" s="296"/>
      <c r="K168" s="286"/>
    </row>
    <row r="169" spans="2:11" s="1" customFormat="1" ht="18.75" customHeight="1">
      <c r="B169" s="259"/>
      <c r="C169" s="259"/>
      <c r="D169" s="259"/>
      <c r="E169" s="259"/>
      <c r="F169" s="259"/>
      <c r="G169" s="259"/>
      <c r="H169" s="259"/>
      <c r="I169" s="259"/>
      <c r="J169" s="259"/>
      <c r="K169" s="259"/>
    </row>
    <row r="170" spans="2:11" s="1" customFormat="1" ht="7.5" customHeight="1">
      <c r="B170" s="241"/>
      <c r="C170" s="242"/>
      <c r="D170" s="242"/>
      <c r="E170" s="242"/>
      <c r="F170" s="242"/>
      <c r="G170" s="242"/>
      <c r="H170" s="242"/>
      <c r="I170" s="242"/>
      <c r="J170" s="242"/>
      <c r="K170" s="243"/>
    </row>
    <row r="171" spans="2:11" s="1" customFormat="1" ht="45" customHeight="1">
      <c r="B171" s="244"/>
      <c r="C171" s="377" t="s">
        <v>1030</v>
      </c>
      <c r="D171" s="377"/>
      <c r="E171" s="377"/>
      <c r="F171" s="377"/>
      <c r="G171" s="377"/>
      <c r="H171" s="377"/>
      <c r="I171" s="377"/>
      <c r="J171" s="377"/>
      <c r="K171" s="245"/>
    </row>
    <row r="172" spans="2:11" s="1" customFormat="1" ht="17.25" customHeight="1">
      <c r="B172" s="244"/>
      <c r="C172" s="265" t="s">
        <v>958</v>
      </c>
      <c r="D172" s="265"/>
      <c r="E172" s="265"/>
      <c r="F172" s="265" t="s">
        <v>959</v>
      </c>
      <c r="G172" s="308"/>
      <c r="H172" s="309" t="s">
        <v>64</v>
      </c>
      <c r="I172" s="309" t="s">
        <v>67</v>
      </c>
      <c r="J172" s="265" t="s">
        <v>960</v>
      </c>
      <c r="K172" s="245"/>
    </row>
    <row r="173" spans="2:11" s="1" customFormat="1" ht="17.25" customHeight="1">
      <c r="B173" s="246"/>
      <c r="C173" s="267" t="s">
        <v>961</v>
      </c>
      <c r="D173" s="267"/>
      <c r="E173" s="267"/>
      <c r="F173" s="268" t="s">
        <v>962</v>
      </c>
      <c r="G173" s="310"/>
      <c r="H173" s="311"/>
      <c r="I173" s="311"/>
      <c r="J173" s="267" t="s">
        <v>963</v>
      </c>
      <c r="K173" s="247"/>
    </row>
    <row r="174" spans="2:11" s="1" customFormat="1" ht="5.25" customHeight="1">
      <c r="B174" s="275"/>
      <c r="C174" s="270"/>
      <c r="D174" s="270"/>
      <c r="E174" s="270"/>
      <c r="F174" s="270"/>
      <c r="G174" s="271"/>
      <c r="H174" s="270"/>
      <c r="I174" s="270"/>
      <c r="J174" s="270"/>
      <c r="K174" s="298"/>
    </row>
    <row r="175" spans="2:11" s="1" customFormat="1" ht="15" customHeight="1">
      <c r="B175" s="275"/>
      <c r="C175" s="252" t="s">
        <v>967</v>
      </c>
      <c r="D175" s="252"/>
      <c r="E175" s="252"/>
      <c r="F175" s="273" t="s">
        <v>964</v>
      </c>
      <c r="G175" s="252"/>
      <c r="H175" s="252" t="s">
        <v>1004</v>
      </c>
      <c r="I175" s="252" t="s">
        <v>966</v>
      </c>
      <c r="J175" s="252">
        <v>120</v>
      </c>
      <c r="K175" s="298"/>
    </row>
    <row r="176" spans="2:11" s="1" customFormat="1" ht="15" customHeight="1">
      <c r="B176" s="275"/>
      <c r="C176" s="252" t="s">
        <v>1013</v>
      </c>
      <c r="D176" s="252"/>
      <c r="E176" s="252"/>
      <c r="F176" s="273" t="s">
        <v>964</v>
      </c>
      <c r="G176" s="252"/>
      <c r="H176" s="252" t="s">
        <v>1014</v>
      </c>
      <c r="I176" s="252" t="s">
        <v>966</v>
      </c>
      <c r="J176" s="252" t="s">
        <v>1015</v>
      </c>
      <c r="K176" s="298"/>
    </row>
    <row r="177" spans="2:11" s="1" customFormat="1" ht="15" customHeight="1">
      <c r="B177" s="275"/>
      <c r="C177" s="252" t="s">
        <v>94</v>
      </c>
      <c r="D177" s="252"/>
      <c r="E177" s="252"/>
      <c r="F177" s="273" t="s">
        <v>964</v>
      </c>
      <c r="G177" s="252"/>
      <c r="H177" s="252" t="s">
        <v>1031</v>
      </c>
      <c r="I177" s="252" t="s">
        <v>966</v>
      </c>
      <c r="J177" s="252" t="s">
        <v>1015</v>
      </c>
      <c r="K177" s="298"/>
    </row>
    <row r="178" spans="2:11" s="1" customFormat="1" ht="15" customHeight="1">
      <c r="B178" s="275"/>
      <c r="C178" s="252" t="s">
        <v>969</v>
      </c>
      <c r="D178" s="252"/>
      <c r="E178" s="252"/>
      <c r="F178" s="273" t="s">
        <v>970</v>
      </c>
      <c r="G178" s="252"/>
      <c r="H178" s="252" t="s">
        <v>1031</v>
      </c>
      <c r="I178" s="252" t="s">
        <v>966</v>
      </c>
      <c r="J178" s="252">
        <v>50</v>
      </c>
      <c r="K178" s="298"/>
    </row>
    <row r="179" spans="2:11" s="1" customFormat="1" ht="15" customHeight="1">
      <c r="B179" s="275"/>
      <c r="C179" s="252" t="s">
        <v>972</v>
      </c>
      <c r="D179" s="252"/>
      <c r="E179" s="252"/>
      <c r="F179" s="273" t="s">
        <v>964</v>
      </c>
      <c r="G179" s="252"/>
      <c r="H179" s="252" t="s">
        <v>1031</v>
      </c>
      <c r="I179" s="252" t="s">
        <v>974</v>
      </c>
      <c r="J179" s="252"/>
      <c r="K179" s="298"/>
    </row>
    <row r="180" spans="2:11" s="1" customFormat="1" ht="15" customHeight="1">
      <c r="B180" s="275"/>
      <c r="C180" s="252" t="s">
        <v>983</v>
      </c>
      <c r="D180" s="252"/>
      <c r="E180" s="252"/>
      <c r="F180" s="273" t="s">
        <v>970</v>
      </c>
      <c r="G180" s="252"/>
      <c r="H180" s="252" t="s">
        <v>1031</v>
      </c>
      <c r="I180" s="252" t="s">
        <v>966</v>
      </c>
      <c r="J180" s="252">
        <v>50</v>
      </c>
      <c r="K180" s="298"/>
    </row>
    <row r="181" spans="2:11" s="1" customFormat="1" ht="15" customHeight="1">
      <c r="B181" s="275"/>
      <c r="C181" s="252" t="s">
        <v>991</v>
      </c>
      <c r="D181" s="252"/>
      <c r="E181" s="252"/>
      <c r="F181" s="273" t="s">
        <v>970</v>
      </c>
      <c r="G181" s="252"/>
      <c r="H181" s="252" t="s">
        <v>1031</v>
      </c>
      <c r="I181" s="252" t="s">
        <v>966</v>
      </c>
      <c r="J181" s="252">
        <v>50</v>
      </c>
      <c r="K181" s="298"/>
    </row>
    <row r="182" spans="2:11" s="1" customFormat="1" ht="15" customHeight="1">
      <c r="B182" s="275"/>
      <c r="C182" s="252" t="s">
        <v>989</v>
      </c>
      <c r="D182" s="252"/>
      <c r="E182" s="252"/>
      <c r="F182" s="273" t="s">
        <v>970</v>
      </c>
      <c r="G182" s="252"/>
      <c r="H182" s="252" t="s">
        <v>1031</v>
      </c>
      <c r="I182" s="252" t="s">
        <v>966</v>
      </c>
      <c r="J182" s="252">
        <v>50</v>
      </c>
      <c r="K182" s="298"/>
    </row>
    <row r="183" spans="2:11" s="1" customFormat="1" ht="15" customHeight="1">
      <c r="B183" s="275"/>
      <c r="C183" s="252" t="s">
        <v>128</v>
      </c>
      <c r="D183" s="252"/>
      <c r="E183" s="252"/>
      <c r="F183" s="273" t="s">
        <v>964</v>
      </c>
      <c r="G183" s="252"/>
      <c r="H183" s="252" t="s">
        <v>1032</v>
      </c>
      <c r="I183" s="252" t="s">
        <v>1033</v>
      </c>
      <c r="J183" s="252"/>
      <c r="K183" s="298"/>
    </row>
    <row r="184" spans="2:11" s="1" customFormat="1" ht="15" customHeight="1">
      <c r="B184" s="275"/>
      <c r="C184" s="252" t="s">
        <v>67</v>
      </c>
      <c r="D184" s="252"/>
      <c r="E184" s="252"/>
      <c r="F184" s="273" t="s">
        <v>964</v>
      </c>
      <c r="G184" s="252"/>
      <c r="H184" s="252" t="s">
        <v>1034</v>
      </c>
      <c r="I184" s="252" t="s">
        <v>1035</v>
      </c>
      <c r="J184" s="252">
        <v>1</v>
      </c>
      <c r="K184" s="298"/>
    </row>
    <row r="185" spans="2:11" s="1" customFormat="1" ht="15" customHeight="1">
      <c r="B185" s="275"/>
      <c r="C185" s="252" t="s">
        <v>63</v>
      </c>
      <c r="D185" s="252"/>
      <c r="E185" s="252"/>
      <c r="F185" s="273" t="s">
        <v>964</v>
      </c>
      <c r="G185" s="252"/>
      <c r="H185" s="252" t="s">
        <v>1036</v>
      </c>
      <c r="I185" s="252" t="s">
        <v>966</v>
      </c>
      <c r="J185" s="252">
        <v>20</v>
      </c>
      <c r="K185" s="298"/>
    </row>
    <row r="186" spans="2:11" s="1" customFormat="1" ht="15" customHeight="1">
      <c r="B186" s="275"/>
      <c r="C186" s="252" t="s">
        <v>64</v>
      </c>
      <c r="D186" s="252"/>
      <c r="E186" s="252"/>
      <c r="F186" s="273" t="s">
        <v>964</v>
      </c>
      <c r="G186" s="252"/>
      <c r="H186" s="252" t="s">
        <v>1037</v>
      </c>
      <c r="I186" s="252" t="s">
        <v>966</v>
      </c>
      <c r="J186" s="252">
        <v>255</v>
      </c>
      <c r="K186" s="298"/>
    </row>
    <row r="187" spans="2:11" s="1" customFormat="1" ht="15" customHeight="1">
      <c r="B187" s="275"/>
      <c r="C187" s="252" t="s">
        <v>129</v>
      </c>
      <c r="D187" s="252"/>
      <c r="E187" s="252"/>
      <c r="F187" s="273" t="s">
        <v>964</v>
      </c>
      <c r="G187" s="252"/>
      <c r="H187" s="252" t="s">
        <v>928</v>
      </c>
      <c r="I187" s="252" t="s">
        <v>966</v>
      </c>
      <c r="J187" s="252">
        <v>10</v>
      </c>
      <c r="K187" s="298"/>
    </row>
    <row r="188" spans="2:11" s="1" customFormat="1" ht="15" customHeight="1">
      <c r="B188" s="275"/>
      <c r="C188" s="252" t="s">
        <v>130</v>
      </c>
      <c r="D188" s="252"/>
      <c r="E188" s="252"/>
      <c r="F188" s="273" t="s">
        <v>964</v>
      </c>
      <c r="G188" s="252"/>
      <c r="H188" s="252" t="s">
        <v>1038</v>
      </c>
      <c r="I188" s="252" t="s">
        <v>999</v>
      </c>
      <c r="J188" s="252"/>
      <c r="K188" s="298"/>
    </row>
    <row r="189" spans="2:11" s="1" customFormat="1" ht="15" customHeight="1">
      <c r="B189" s="275"/>
      <c r="C189" s="252" t="s">
        <v>1039</v>
      </c>
      <c r="D189" s="252"/>
      <c r="E189" s="252"/>
      <c r="F189" s="273" t="s">
        <v>964</v>
      </c>
      <c r="G189" s="252"/>
      <c r="H189" s="252" t="s">
        <v>1040</v>
      </c>
      <c r="I189" s="252" t="s">
        <v>999</v>
      </c>
      <c r="J189" s="252"/>
      <c r="K189" s="298"/>
    </row>
    <row r="190" spans="2:11" s="1" customFormat="1" ht="15" customHeight="1">
      <c r="B190" s="275"/>
      <c r="C190" s="252" t="s">
        <v>1028</v>
      </c>
      <c r="D190" s="252"/>
      <c r="E190" s="252"/>
      <c r="F190" s="273" t="s">
        <v>964</v>
      </c>
      <c r="G190" s="252"/>
      <c r="H190" s="252" t="s">
        <v>1041</v>
      </c>
      <c r="I190" s="252" t="s">
        <v>999</v>
      </c>
      <c r="J190" s="252"/>
      <c r="K190" s="298"/>
    </row>
    <row r="191" spans="2:11" s="1" customFormat="1" ht="15" customHeight="1">
      <c r="B191" s="275"/>
      <c r="C191" s="252" t="s">
        <v>132</v>
      </c>
      <c r="D191" s="252"/>
      <c r="E191" s="252"/>
      <c r="F191" s="273" t="s">
        <v>970</v>
      </c>
      <c r="G191" s="252"/>
      <c r="H191" s="252" t="s">
        <v>1042</v>
      </c>
      <c r="I191" s="252" t="s">
        <v>966</v>
      </c>
      <c r="J191" s="252">
        <v>50</v>
      </c>
      <c r="K191" s="298"/>
    </row>
    <row r="192" spans="2:11" s="1" customFormat="1" ht="15" customHeight="1">
      <c r="B192" s="275"/>
      <c r="C192" s="252" t="s">
        <v>1043</v>
      </c>
      <c r="D192" s="252"/>
      <c r="E192" s="252"/>
      <c r="F192" s="273" t="s">
        <v>970</v>
      </c>
      <c r="G192" s="252"/>
      <c r="H192" s="252" t="s">
        <v>1044</v>
      </c>
      <c r="I192" s="252" t="s">
        <v>1045</v>
      </c>
      <c r="J192" s="252"/>
      <c r="K192" s="298"/>
    </row>
    <row r="193" spans="2:11" s="1" customFormat="1" ht="15" customHeight="1">
      <c r="B193" s="275"/>
      <c r="C193" s="252" t="s">
        <v>1046</v>
      </c>
      <c r="D193" s="252"/>
      <c r="E193" s="252"/>
      <c r="F193" s="273" t="s">
        <v>970</v>
      </c>
      <c r="G193" s="252"/>
      <c r="H193" s="252" t="s">
        <v>1047</v>
      </c>
      <c r="I193" s="252" t="s">
        <v>1045</v>
      </c>
      <c r="J193" s="252"/>
      <c r="K193" s="298"/>
    </row>
    <row r="194" spans="2:11" s="1" customFormat="1" ht="15" customHeight="1">
      <c r="B194" s="275"/>
      <c r="C194" s="252" t="s">
        <v>1048</v>
      </c>
      <c r="D194" s="252"/>
      <c r="E194" s="252"/>
      <c r="F194" s="273" t="s">
        <v>970</v>
      </c>
      <c r="G194" s="252"/>
      <c r="H194" s="252" t="s">
        <v>1049</v>
      </c>
      <c r="I194" s="252" t="s">
        <v>1045</v>
      </c>
      <c r="J194" s="252"/>
      <c r="K194" s="298"/>
    </row>
    <row r="195" spans="2:11" s="1" customFormat="1" ht="15" customHeight="1">
      <c r="B195" s="275"/>
      <c r="C195" s="312" t="s">
        <v>1050</v>
      </c>
      <c r="D195" s="252"/>
      <c r="E195" s="252"/>
      <c r="F195" s="273" t="s">
        <v>970</v>
      </c>
      <c r="G195" s="252"/>
      <c r="H195" s="252" t="s">
        <v>1051</v>
      </c>
      <c r="I195" s="252" t="s">
        <v>1052</v>
      </c>
      <c r="J195" s="313" t="s">
        <v>1053</v>
      </c>
      <c r="K195" s="298"/>
    </row>
    <row r="196" spans="2:11" s="1" customFormat="1" ht="15" customHeight="1">
      <c r="B196" s="275"/>
      <c r="C196" s="312" t="s">
        <v>52</v>
      </c>
      <c r="D196" s="252"/>
      <c r="E196" s="252"/>
      <c r="F196" s="273" t="s">
        <v>964</v>
      </c>
      <c r="G196" s="252"/>
      <c r="H196" s="249" t="s">
        <v>1054</v>
      </c>
      <c r="I196" s="252" t="s">
        <v>1055</v>
      </c>
      <c r="J196" s="252"/>
      <c r="K196" s="298"/>
    </row>
    <row r="197" spans="2:11" s="1" customFormat="1" ht="15" customHeight="1">
      <c r="B197" s="275"/>
      <c r="C197" s="312" t="s">
        <v>1056</v>
      </c>
      <c r="D197" s="252"/>
      <c r="E197" s="252"/>
      <c r="F197" s="273" t="s">
        <v>964</v>
      </c>
      <c r="G197" s="252"/>
      <c r="H197" s="252" t="s">
        <v>1057</v>
      </c>
      <c r="I197" s="252" t="s">
        <v>999</v>
      </c>
      <c r="J197" s="252"/>
      <c r="K197" s="298"/>
    </row>
    <row r="198" spans="2:11" s="1" customFormat="1" ht="15" customHeight="1">
      <c r="B198" s="275"/>
      <c r="C198" s="312" t="s">
        <v>1058</v>
      </c>
      <c r="D198" s="252"/>
      <c r="E198" s="252"/>
      <c r="F198" s="273" t="s">
        <v>964</v>
      </c>
      <c r="G198" s="252"/>
      <c r="H198" s="252" t="s">
        <v>1059</v>
      </c>
      <c r="I198" s="252" t="s">
        <v>999</v>
      </c>
      <c r="J198" s="252"/>
      <c r="K198" s="298"/>
    </row>
    <row r="199" spans="2:11" s="1" customFormat="1" ht="15" customHeight="1">
      <c r="B199" s="275"/>
      <c r="C199" s="312" t="s">
        <v>1060</v>
      </c>
      <c r="D199" s="252"/>
      <c r="E199" s="252"/>
      <c r="F199" s="273" t="s">
        <v>970</v>
      </c>
      <c r="G199" s="252"/>
      <c r="H199" s="252" t="s">
        <v>1061</v>
      </c>
      <c r="I199" s="252" t="s">
        <v>999</v>
      </c>
      <c r="J199" s="252"/>
      <c r="K199" s="298"/>
    </row>
    <row r="200" spans="2:11" s="1" customFormat="1" ht="15" customHeight="1">
      <c r="B200" s="304"/>
      <c r="C200" s="314"/>
      <c r="D200" s="305"/>
      <c r="E200" s="305"/>
      <c r="F200" s="305"/>
      <c r="G200" s="305"/>
      <c r="H200" s="305"/>
      <c r="I200" s="305"/>
      <c r="J200" s="305"/>
      <c r="K200" s="306"/>
    </row>
    <row r="201" spans="2:11" s="1" customFormat="1" ht="18.75" customHeight="1">
      <c r="B201" s="286"/>
      <c r="C201" s="296"/>
      <c r="D201" s="296"/>
      <c r="E201" s="296"/>
      <c r="F201" s="307"/>
      <c r="G201" s="296"/>
      <c r="H201" s="296"/>
      <c r="I201" s="296"/>
      <c r="J201" s="296"/>
      <c r="K201" s="286"/>
    </row>
    <row r="202" spans="2:11" s="1" customFormat="1" ht="18.75" customHeight="1">
      <c r="B202" s="259"/>
      <c r="C202" s="259"/>
      <c r="D202" s="259"/>
      <c r="E202" s="259"/>
      <c r="F202" s="259"/>
      <c r="G202" s="259"/>
      <c r="H202" s="259"/>
      <c r="I202" s="259"/>
      <c r="J202" s="259"/>
      <c r="K202" s="259"/>
    </row>
    <row r="203" spans="2:11" s="1" customFormat="1" ht="13.5">
      <c r="B203" s="241"/>
      <c r="C203" s="242"/>
      <c r="D203" s="242"/>
      <c r="E203" s="242"/>
      <c r="F203" s="242"/>
      <c r="G203" s="242"/>
      <c r="H203" s="242"/>
      <c r="I203" s="242"/>
      <c r="J203" s="242"/>
      <c r="K203" s="243"/>
    </row>
    <row r="204" spans="2:11" s="1" customFormat="1" ht="21" customHeight="1">
      <c r="B204" s="244"/>
      <c r="C204" s="377" t="s">
        <v>1062</v>
      </c>
      <c r="D204" s="377"/>
      <c r="E204" s="377"/>
      <c r="F204" s="377"/>
      <c r="G204" s="377"/>
      <c r="H204" s="377"/>
      <c r="I204" s="377"/>
      <c r="J204" s="377"/>
      <c r="K204" s="245"/>
    </row>
    <row r="205" spans="2:11" s="1" customFormat="1" ht="25.5" customHeight="1">
      <c r="B205" s="244"/>
      <c r="C205" s="315" t="s">
        <v>1063</v>
      </c>
      <c r="D205" s="315"/>
      <c r="E205" s="315"/>
      <c r="F205" s="315" t="s">
        <v>1064</v>
      </c>
      <c r="G205" s="316"/>
      <c r="H205" s="378" t="s">
        <v>1065</v>
      </c>
      <c r="I205" s="378"/>
      <c r="J205" s="378"/>
      <c r="K205" s="245"/>
    </row>
    <row r="206" spans="2:11" s="1" customFormat="1" ht="5.25" customHeight="1">
      <c r="B206" s="275"/>
      <c r="C206" s="270"/>
      <c r="D206" s="270"/>
      <c r="E206" s="270"/>
      <c r="F206" s="270"/>
      <c r="G206" s="296"/>
      <c r="H206" s="270"/>
      <c r="I206" s="270"/>
      <c r="J206" s="270"/>
      <c r="K206" s="298"/>
    </row>
    <row r="207" spans="2:11" s="1" customFormat="1" ht="15" customHeight="1">
      <c r="B207" s="275"/>
      <c r="C207" s="252" t="s">
        <v>1055</v>
      </c>
      <c r="D207" s="252"/>
      <c r="E207" s="252"/>
      <c r="F207" s="273" t="s">
        <v>53</v>
      </c>
      <c r="G207" s="252"/>
      <c r="H207" s="379" t="s">
        <v>1066</v>
      </c>
      <c r="I207" s="379"/>
      <c r="J207" s="379"/>
      <c r="K207" s="298"/>
    </row>
    <row r="208" spans="2:11" s="1" customFormat="1" ht="15" customHeight="1">
      <c r="B208" s="275"/>
      <c r="C208" s="252"/>
      <c r="D208" s="252"/>
      <c r="E208" s="252"/>
      <c r="F208" s="273" t="s">
        <v>54</v>
      </c>
      <c r="G208" s="252"/>
      <c r="H208" s="379" t="s">
        <v>1067</v>
      </c>
      <c r="I208" s="379"/>
      <c r="J208" s="379"/>
      <c r="K208" s="298"/>
    </row>
    <row r="209" spans="2:11" s="1" customFormat="1" ht="15" customHeight="1">
      <c r="B209" s="275"/>
      <c r="C209" s="252"/>
      <c r="D209" s="252"/>
      <c r="E209" s="252"/>
      <c r="F209" s="273" t="s">
        <v>57</v>
      </c>
      <c r="G209" s="252"/>
      <c r="H209" s="379" t="s">
        <v>1068</v>
      </c>
      <c r="I209" s="379"/>
      <c r="J209" s="379"/>
      <c r="K209" s="298"/>
    </row>
    <row r="210" spans="2:11" s="1" customFormat="1" ht="15" customHeight="1">
      <c r="B210" s="275"/>
      <c r="C210" s="252"/>
      <c r="D210" s="252"/>
      <c r="E210" s="252"/>
      <c r="F210" s="273" t="s">
        <v>55</v>
      </c>
      <c r="G210" s="252"/>
      <c r="H210" s="379" t="s">
        <v>1069</v>
      </c>
      <c r="I210" s="379"/>
      <c r="J210" s="379"/>
      <c r="K210" s="298"/>
    </row>
    <row r="211" spans="2:11" s="1" customFormat="1" ht="15" customHeight="1">
      <c r="B211" s="275"/>
      <c r="C211" s="252"/>
      <c r="D211" s="252"/>
      <c r="E211" s="252"/>
      <c r="F211" s="273" t="s">
        <v>56</v>
      </c>
      <c r="G211" s="252"/>
      <c r="H211" s="379" t="s">
        <v>1070</v>
      </c>
      <c r="I211" s="379"/>
      <c r="J211" s="379"/>
      <c r="K211" s="298"/>
    </row>
    <row r="212" spans="2:11" s="1" customFormat="1" ht="15" customHeight="1">
      <c r="B212" s="275"/>
      <c r="C212" s="252"/>
      <c r="D212" s="252"/>
      <c r="E212" s="252"/>
      <c r="F212" s="273"/>
      <c r="G212" s="252"/>
      <c r="H212" s="252"/>
      <c r="I212" s="252"/>
      <c r="J212" s="252"/>
      <c r="K212" s="298"/>
    </row>
    <row r="213" spans="2:11" s="1" customFormat="1" ht="15" customHeight="1">
      <c r="B213" s="275"/>
      <c r="C213" s="252" t="s">
        <v>1011</v>
      </c>
      <c r="D213" s="252"/>
      <c r="E213" s="252"/>
      <c r="F213" s="273" t="s">
        <v>905</v>
      </c>
      <c r="G213" s="252"/>
      <c r="H213" s="379" t="s">
        <v>1071</v>
      </c>
      <c r="I213" s="379"/>
      <c r="J213" s="379"/>
      <c r="K213" s="298"/>
    </row>
    <row r="214" spans="2:11" s="1" customFormat="1" ht="15" customHeight="1">
      <c r="B214" s="275"/>
      <c r="C214" s="252"/>
      <c r="D214" s="252"/>
      <c r="E214" s="252"/>
      <c r="F214" s="273" t="s">
        <v>908</v>
      </c>
      <c r="G214" s="252"/>
      <c r="H214" s="379" t="s">
        <v>909</v>
      </c>
      <c r="I214" s="379"/>
      <c r="J214" s="379"/>
      <c r="K214" s="298"/>
    </row>
    <row r="215" spans="2:11" s="1" customFormat="1" ht="15" customHeight="1">
      <c r="B215" s="275"/>
      <c r="C215" s="252"/>
      <c r="D215" s="252"/>
      <c r="E215" s="252"/>
      <c r="F215" s="273" t="s">
        <v>88</v>
      </c>
      <c r="G215" s="252"/>
      <c r="H215" s="379" t="s">
        <v>1072</v>
      </c>
      <c r="I215" s="379"/>
      <c r="J215" s="379"/>
      <c r="K215" s="298"/>
    </row>
    <row r="216" spans="2:11" s="1" customFormat="1" ht="15" customHeight="1">
      <c r="B216" s="317"/>
      <c r="C216" s="252"/>
      <c r="D216" s="252"/>
      <c r="E216" s="252"/>
      <c r="F216" s="273" t="s">
        <v>98</v>
      </c>
      <c r="G216" s="312"/>
      <c r="H216" s="380" t="s">
        <v>910</v>
      </c>
      <c r="I216" s="380"/>
      <c r="J216" s="380"/>
      <c r="K216" s="318"/>
    </row>
    <row r="217" spans="2:11" s="1" customFormat="1" ht="15" customHeight="1">
      <c r="B217" s="317"/>
      <c r="C217" s="252"/>
      <c r="D217" s="252"/>
      <c r="E217" s="252"/>
      <c r="F217" s="273" t="s">
        <v>911</v>
      </c>
      <c r="G217" s="312"/>
      <c r="H217" s="380" t="s">
        <v>1073</v>
      </c>
      <c r="I217" s="380"/>
      <c r="J217" s="380"/>
      <c r="K217" s="318"/>
    </row>
    <row r="218" spans="2:11" s="1" customFormat="1" ht="15" customHeight="1">
      <c r="B218" s="317"/>
      <c r="C218" s="252"/>
      <c r="D218" s="252"/>
      <c r="E218" s="252"/>
      <c r="F218" s="273"/>
      <c r="G218" s="312"/>
      <c r="H218" s="302"/>
      <c r="I218" s="302"/>
      <c r="J218" s="302"/>
      <c r="K218" s="318"/>
    </row>
    <row r="219" spans="2:11" s="1" customFormat="1" ht="15" customHeight="1">
      <c r="B219" s="317"/>
      <c r="C219" s="252" t="s">
        <v>1035</v>
      </c>
      <c r="D219" s="252"/>
      <c r="E219" s="252"/>
      <c r="F219" s="273">
        <v>1</v>
      </c>
      <c r="G219" s="312"/>
      <c r="H219" s="380" t="s">
        <v>1074</v>
      </c>
      <c r="I219" s="380"/>
      <c r="J219" s="380"/>
      <c r="K219" s="318"/>
    </row>
    <row r="220" spans="2:11" s="1" customFormat="1" ht="15" customHeight="1">
      <c r="B220" s="317"/>
      <c r="C220" s="252"/>
      <c r="D220" s="252"/>
      <c r="E220" s="252"/>
      <c r="F220" s="273">
        <v>2</v>
      </c>
      <c r="G220" s="312"/>
      <c r="H220" s="380" t="s">
        <v>1075</v>
      </c>
      <c r="I220" s="380"/>
      <c r="J220" s="380"/>
      <c r="K220" s="318"/>
    </row>
    <row r="221" spans="2:11" s="1" customFormat="1" ht="15" customHeight="1">
      <c r="B221" s="317"/>
      <c r="C221" s="252"/>
      <c r="D221" s="252"/>
      <c r="E221" s="252"/>
      <c r="F221" s="273">
        <v>3</v>
      </c>
      <c r="G221" s="312"/>
      <c r="H221" s="380" t="s">
        <v>1076</v>
      </c>
      <c r="I221" s="380"/>
      <c r="J221" s="380"/>
      <c r="K221" s="318"/>
    </row>
    <row r="222" spans="2:11" s="1" customFormat="1" ht="15" customHeight="1">
      <c r="B222" s="317"/>
      <c r="C222" s="252"/>
      <c r="D222" s="252"/>
      <c r="E222" s="252"/>
      <c r="F222" s="273">
        <v>4</v>
      </c>
      <c r="G222" s="312"/>
      <c r="H222" s="380" t="s">
        <v>1077</v>
      </c>
      <c r="I222" s="380"/>
      <c r="J222" s="380"/>
      <c r="K222" s="318"/>
    </row>
    <row r="223" spans="2:11" s="1" customFormat="1" ht="12.75" customHeight="1">
      <c r="B223" s="319"/>
      <c r="C223" s="320"/>
      <c r="D223" s="320"/>
      <c r="E223" s="320"/>
      <c r="F223" s="320"/>
      <c r="G223" s="320"/>
      <c r="H223" s="320"/>
      <c r="I223" s="320"/>
      <c r="J223" s="320"/>
      <c r="K223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23-02-01-1 - Oprava mostu...</vt:lpstr>
      <vt:lpstr>23-02-02-1 - Oprava mostu...</vt:lpstr>
      <vt:lpstr>Pokyny pro vyplnění</vt:lpstr>
      <vt:lpstr>'23-02-01-1 - Oprava mostu...'!Názvy_tisku</vt:lpstr>
      <vt:lpstr>'23-02-02-1 - Oprava mostu...'!Názvy_tisku</vt:lpstr>
      <vt:lpstr>'Rekapitulace zakázky'!Názvy_tisku</vt:lpstr>
      <vt:lpstr>'23-02-01-1 - Oprava mostu...'!Oblast_tisku</vt:lpstr>
      <vt:lpstr>'23-02-02-1 - Oprava mostu...'!Oblast_tisku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Schmittová Pavlína</cp:lastModifiedBy>
  <dcterms:created xsi:type="dcterms:W3CDTF">2023-01-27T07:43:09Z</dcterms:created>
  <dcterms:modified xsi:type="dcterms:W3CDTF">2023-02-03T07:15:25Z</dcterms:modified>
</cp:coreProperties>
</file>